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Variance Overview" sheetId="1" r:id="rId1"/>
    <sheet name="Variance Details" sheetId="2" r:id="rId2"/>
    <sheet name="Sales" sheetId="3" r:id="rId3"/>
    <sheet name="Used Details" sheetId="4" r:id="rId4"/>
    <sheet name="Sold Details" sheetId="5" r:id="rId5"/>
    <sheet name="Items" sheetId="6" r:id="rId6"/>
  </sheets>
  <calcPr calcId="124519"/>
</workbook>
</file>

<file path=xl/calcChain.xml><?xml version="1.0" encoding="utf-8"?>
<calcChain xmlns="http://schemas.openxmlformats.org/spreadsheetml/2006/main">
  <c r="X464" i="4"/>
  <c r="V464"/>
  <c r="U464"/>
  <c r="T464"/>
  <c r="S464"/>
  <c r="R464"/>
  <c r="Q464"/>
  <c r="O464"/>
  <c r="N464"/>
  <c r="M464"/>
  <c r="L464"/>
  <c r="K464"/>
  <c r="J464"/>
  <c r="H464"/>
  <c r="G464"/>
  <c r="E464"/>
  <c r="X463"/>
  <c r="V463"/>
  <c r="U463"/>
  <c r="T463"/>
  <c r="S463"/>
  <c r="R463"/>
  <c r="Q463"/>
  <c r="O463"/>
  <c r="N463"/>
  <c r="M463"/>
  <c r="L463"/>
  <c r="K463"/>
  <c r="J463"/>
  <c r="H463"/>
  <c r="G463"/>
  <c r="E463"/>
  <c r="X452"/>
  <c r="V452"/>
  <c r="U452"/>
  <c r="T452"/>
  <c r="S452"/>
  <c r="R452"/>
  <c r="Q452"/>
  <c r="O452"/>
  <c r="N452"/>
  <c r="M452"/>
  <c r="L452"/>
  <c r="K452"/>
  <c r="J452"/>
  <c r="H452"/>
  <c r="G452"/>
  <c r="E452"/>
  <c r="X451"/>
  <c r="V451"/>
  <c r="U451"/>
  <c r="T451"/>
  <c r="S451"/>
  <c r="R451"/>
  <c r="Q451"/>
  <c r="O451"/>
  <c r="N451"/>
  <c r="M451"/>
  <c r="L451"/>
  <c r="K451"/>
  <c r="J451"/>
  <c r="H451"/>
  <c r="G451"/>
  <c r="E451"/>
  <c r="X447"/>
  <c r="V447"/>
  <c r="U447"/>
  <c r="T447"/>
  <c r="S447"/>
  <c r="R447"/>
  <c r="Q447"/>
  <c r="O447"/>
  <c r="N447"/>
  <c r="M447"/>
  <c r="L447"/>
  <c r="K447"/>
  <c r="J447"/>
  <c r="H447"/>
  <c r="G447"/>
  <c r="E447"/>
  <c r="X446"/>
  <c r="V446"/>
  <c r="U446"/>
  <c r="T446"/>
  <c r="S446"/>
  <c r="R446"/>
  <c r="Q446"/>
  <c r="O446"/>
  <c r="N446"/>
  <c r="M446"/>
  <c r="L446"/>
  <c r="K446"/>
  <c r="J446"/>
  <c r="H446"/>
  <c r="G446"/>
  <c r="E446"/>
  <c r="X437"/>
  <c r="V437"/>
  <c r="U437"/>
  <c r="T437"/>
  <c r="S437"/>
  <c r="R437"/>
  <c r="Q437"/>
  <c r="O437"/>
  <c r="N437"/>
  <c r="M437"/>
  <c r="L437"/>
  <c r="K437"/>
  <c r="J437"/>
  <c r="H437"/>
  <c r="G437"/>
  <c r="E437"/>
  <c r="X436"/>
  <c r="V436"/>
  <c r="U436"/>
  <c r="T436"/>
  <c r="S436"/>
  <c r="R436"/>
  <c r="Q436"/>
  <c r="O436"/>
  <c r="N436"/>
  <c r="M436"/>
  <c r="L436"/>
  <c r="K436"/>
  <c r="J436"/>
  <c r="H436"/>
  <c r="G436"/>
  <c r="E436"/>
  <c r="X429"/>
  <c r="V429"/>
  <c r="U429"/>
  <c r="T429"/>
  <c r="S429"/>
  <c r="R429"/>
  <c r="Q429"/>
  <c r="O429"/>
  <c r="N429"/>
  <c r="M429"/>
  <c r="L429"/>
  <c r="K429"/>
  <c r="J429"/>
  <c r="H429"/>
  <c r="G429"/>
  <c r="E429"/>
  <c r="X422"/>
  <c r="V422"/>
  <c r="U422"/>
  <c r="T422"/>
  <c r="S422"/>
  <c r="R422"/>
  <c r="Q422"/>
  <c r="O422"/>
  <c r="N422"/>
  <c r="M422"/>
  <c r="L422"/>
  <c r="K422"/>
  <c r="J422"/>
  <c r="H422"/>
  <c r="G422"/>
  <c r="E422"/>
  <c r="X421"/>
  <c r="V421"/>
  <c r="U421"/>
  <c r="T421"/>
  <c r="S421"/>
  <c r="R421"/>
  <c r="Q421"/>
  <c r="O421"/>
  <c r="N421"/>
  <c r="M421"/>
  <c r="L421"/>
  <c r="K421"/>
  <c r="J421"/>
  <c r="H421"/>
  <c r="G421"/>
  <c r="E421"/>
  <c r="X412"/>
  <c r="V412"/>
  <c r="U412"/>
  <c r="T412"/>
  <c r="S412"/>
  <c r="R412"/>
  <c r="Q412"/>
  <c r="O412"/>
  <c r="N412"/>
  <c r="M412"/>
  <c r="L412"/>
  <c r="K412"/>
  <c r="J412"/>
  <c r="H412"/>
  <c r="G412"/>
  <c r="E412"/>
  <c r="X397"/>
  <c r="V397"/>
  <c r="U397"/>
  <c r="T397"/>
  <c r="S397"/>
  <c r="R397"/>
  <c r="Q397"/>
  <c r="O397"/>
  <c r="N397"/>
  <c r="M397"/>
  <c r="L397"/>
  <c r="K397"/>
  <c r="J397"/>
  <c r="H397"/>
  <c r="G397"/>
  <c r="E397"/>
  <c r="X396"/>
  <c r="V396"/>
  <c r="U396"/>
  <c r="T396"/>
  <c r="S396"/>
  <c r="R396"/>
  <c r="Q396"/>
  <c r="O396"/>
  <c r="N396"/>
  <c r="M396"/>
  <c r="L396"/>
  <c r="K396"/>
  <c r="J396"/>
  <c r="H396"/>
  <c r="G396"/>
  <c r="E396"/>
  <c r="X390"/>
  <c r="V390"/>
  <c r="U390"/>
  <c r="T390"/>
  <c r="S390"/>
  <c r="R390"/>
  <c r="Q390"/>
  <c r="O390"/>
  <c r="N390"/>
  <c r="M390"/>
  <c r="L390"/>
  <c r="K390"/>
  <c r="J390"/>
  <c r="H390"/>
  <c r="G390"/>
  <c r="E390"/>
  <c r="X350"/>
  <c r="V350"/>
  <c r="U350"/>
  <c r="T350"/>
  <c r="S350"/>
  <c r="R350"/>
  <c r="Q350"/>
  <c r="O350"/>
  <c r="N350"/>
  <c r="M350"/>
  <c r="L350"/>
  <c r="K350"/>
  <c r="J350"/>
  <c r="H350"/>
  <c r="G350"/>
  <c r="E350"/>
  <c r="X349"/>
  <c r="V349"/>
  <c r="U349"/>
  <c r="T349"/>
  <c r="S349"/>
  <c r="R349"/>
  <c r="Q349"/>
  <c r="O349"/>
  <c r="N349"/>
  <c r="M349"/>
  <c r="L349"/>
  <c r="K349"/>
  <c r="J349"/>
  <c r="H349"/>
  <c r="G349"/>
  <c r="E349"/>
  <c r="X346"/>
  <c r="V346"/>
  <c r="U346"/>
  <c r="T346"/>
  <c r="S346"/>
  <c r="R346"/>
  <c r="Q346"/>
  <c r="O346"/>
  <c r="N346"/>
  <c r="M346"/>
  <c r="L346"/>
  <c r="K346"/>
  <c r="J346"/>
  <c r="H346"/>
  <c r="G346"/>
  <c r="E346"/>
  <c r="X343"/>
  <c r="V343"/>
  <c r="U343"/>
  <c r="T343"/>
  <c r="S343"/>
  <c r="R343"/>
  <c r="Q343"/>
  <c r="O343"/>
  <c r="N343"/>
  <c r="M343"/>
  <c r="L343"/>
  <c r="K343"/>
  <c r="J343"/>
  <c r="H343"/>
  <c r="G343"/>
  <c r="E343"/>
  <c r="X336"/>
  <c r="V336"/>
  <c r="U336"/>
  <c r="T336"/>
  <c r="S336"/>
  <c r="R336"/>
  <c r="Q336"/>
  <c r="O336"/>
  <c r="N336"/>
  <c r="M336"/>
  <c r="L336"/>
  <c r="K336"/>
  <c r="J336"/>
  <c r="H336"/>
  <c r="G336"/>
  <c r="E336"/>
  <c r="X335"/>
  <c r="V335"/>
  <c r="U335"/>
  <c r="T335"/>
  <c r="S335"/>
  <c r="R335"/>
  <c r="Q335"/>
  <c r="O335"/>
  <c r="N335"/>
  <c r="M335"/>
  <c r="L335"/>
  <c r="K335"/>
  <c r="J335"/>
  <c r="H335"/>
  <c r="G335"/>
  <c r="E335"/>
  <c r="X317"/>
  <c r="V317"/>
  <c r="U317"/>
  <c r="T317"/>
  <c r="S317"/>
  <c r="R317"/>
  <c r="Q317"/>
  <c r="O317"/>
  <c r="N317"/>
  <c r="M317"/>
  <c r="L317"/>
  <c r="K317"/>
  <c r="J317"/>
  <c r="H317"/>
  <c r="G317"/>
  <c r="E317"/>
  <c r="X314"/>
  <c r="V314"/>
  <c r="U314"/>
  <c r="T314"/>
  <c r="S314"/>
  <c r="R314"/>
  <c r="Q314"/>
  <c r="O314"/>
  <c r="N314"/>
  <c r="M314"/>
  <c r="L314"/>
  <c r="K314"/>
  <c r="J314"/>
  <c r="H314"/>
  <c r="G314"/>
  <c r="E314"/>
  <c r="X305"/>
  <c r="V305"/>
  <c r="U305"/>
  <c r="T305"/>
  <c r="S305"/>
  <c r="R305"/>
  <c r="Q305"/>
  <c r="O305"/>
  <c r="N305"/>
  <c r="M305"/>
  <c r="L305"/>
  <c r="K305"/>
  <c r="J305"/>
  <c r="H305"/>
  <c r="G305"/>
  <c r="E305"/>
  <c r="X297"/>
  <c r="V297"/>
  <c r="U297"/>
  <c r="T297"/>
  <c r="S297"/>
  <c r="R297"/>
  <c r="Q297"/>
  <c r="O297"/>
  <c r="N297"/>
  <c r="M297"/>
  <c r="L297"/>
  <c r="K297"/>
  <c r="J297"/>
  <c r="H297"/>
  <c r="G297"/>
  <c r="E297"/>
  <c r="X261"/>
  <c r="V261"/>
  <c r="U261"/>
  <c r="T261"/>
  <c r="S261"/>
  <c r="R261"/>
  <c r="Q261"/>
  <c r="O261"/>
  <c r="N261"/>
  <c r="M261"/>
  <c r="L261"/>
  <c r="K261"/>
  <c r="J261"/>
  <c r="H261"/>
  <c r="G261"/>
  <c r="E261"/>
  <c r="X191"/>
  <c r="V191"/>
  <c r="U191"/>
  <c r="T191"/>
  <c r="S191"/>
  <c r="R191"/>
  <c r="Q191"/>
  <c r="O191"/>
  <c r="N191"/>
  <c r="M191"/>
  <c r="L191"/>
  <c r="K191"/>
  <c r="J191"/>
  <c r="H191"/>
  <c r="G191"/>
  <c r="E191"/>
  <c r="X103"/>
  <c r="V103"/>
  <c r="U103"/>
  <c r="T103"/>
  <c r="S103"/>
  <c r="R103"/>
  <c r="Q103"/>
  <c r="O103"/>
  <c r="N103"/>
  <c r="M103"/>
  <c r="L103"/>
  <c r="K103"/>
  <c r="J103"/>
  <c r="H103"/>
  <c r="G103"/>
  <c r="E103"/>
  <c r="X87"/>
  <c r="V87"/>
  <c r="U87"/>
  <c r="T87"/>
  <c r="S87"/>
  <c r="R87"/>
  <c r="Q87"/>
  <c r="O87"/>
  <c r="N87"/>
  <c r="M87"/>
  <c r="L87"/>
  <c r="K87"/>
  <c r="J87"/>
  <c r="H87"/>
  <c r="G87"/>
  <c r="E87"/>
  <c r="X63"/>
  <c r="V63"/>
  <c r="U63"/>
  <c r="T63"/>
  <c r="S63"/>
  <c r="R63"/>
  <c r="Q63"/>
  <c r="O63"/>
  <c r="N63"/>
  <c r="M63"/>
  <c r="L63"/>
  <c r="K63"/>
  <c r="J63"/>
  <c r="H63"/>
  <c r="G63"/>
  <c r="E63"/>
  <c r="X56"/>
  <c r="V56"/>
  <c r="U56"/>
  <c r="T56"/>
  <c r="S56"/>
  <c r="R56"/>
  <c r="Q56"/>
  <c r="O56"/>
  <c r="N56"/>
  <c r="M56"/>
  <c r="L56"/>
  <c r="K56"/>
  <c r="J56"/>
  <c r="H56"/>
  <c r="G56"/>
  <c r="E56"/>
  <c r="X23"/>
  <c r="V23"/>
  <c r="U23"/>
  <c r="T23"/>
  <c r="S23"/>
  <c r="R23"/>
  <c r="Q23"/>
  <c r="O23"/>
  <c r="N23"/>
  <c r="M23"/>
  <c r="L23"/>
  <c r="K23"/>
  <c r="J23"/>
  <c r="H23"/>
  <c r="G23"/>
  <c r="E23"/>
  <c r="X12"/>
  <c r="V12"/>
  <c r="U12"/>
  <c r="T12"/>
  <c r="S12"/>
  <c r="R12"/>
  <c r="Q12"/>
  <c r="O12"/>
  <c r="N12"/>
  <c r="M12"/>
  <c r="L12"/>
  <c r="K12"/>
  <c r="J12"/>
  <c r="H12"/>
  <c r="G12"/>
  <c r="E12"/>
  <c r="F466" i="3"/>
  <c r="E466"/>
  <c r="D466"/>
  <c r="F465"/>
  <c r="E465"/>
  <c r="D465"/>
  <c r="F464"/>
  <c r="E464"/>
  <c r="D464"/>
  <c r="F463"/>
  <c r="E463"/>
  <c r="D463"/>
  <c r="E462"/>
  <c r="E461"/>
  <c r="E460"/>
  <c r="E459"/>
  <c r="E458"/>
  <c r="E457"/>
  <c r="F454"/>
  <c r="E454"/>
  <c r="D454"/>
  <c r="F453"/>
  <c r="E453"/>
  <c r="D453"/>
  <c r="F452"/>
  <c r="E452"/>
  <c r="D452"/>
  <c r="E451"/>
  <c r="F450"/>
  <c r="E450"/>
  <c r="D450"/>
  <c r="E449"/>
  <c r="F448"/>
  <c r="E448"/>
  <c r="D448"/>
  <c r="E447"/>
  <c r="E446"/>
  <c r="E445"/>
  <c r="E444"/>
  <c r="E443"/>
  <c r="E442"/>
  <c r="F441"/>
  <c r="E441"/>
  <c r="D441"/>
  <c r="E440"/>
  <c r="F437"/>
  <c r="E437"/>
  <c r="D437"/>
  <c r="F436"/>
  <c r="E436"/>
  <c r="D436"/>
  <c r="F435"/>
  <c r="E435"/>
  <c r="D435"/>
  <c r="E434"/>
  <c r="F433"/>
  <c r="E433"/>
  <c r="D433"/>
  <c r="E432"/>
  <c r="F431"/>
  <c r="E431"/>
  <c r="D431"/>
  <c r="E430"/>
  <c r="F429"/>
  <c r="E429"/>
  <c r="D429"/>
  <c r="E428"/>
  <c r="F427"/>
  <c r="E427"/>
  <c r="D427"/>
  <c r="E426"/>
  <c r="F424"/>
  <c r="E424"/>
  <c r="D424"/>
  <c r="F423"/>
  <c r="E423"/>
  <c r="D423"/>
  <c r="E422"/>
  <c r="F421"/>
  <c r="E421"/>
  <c r="D421"/>
  <c r="E420"/>
  <c r="E419"/>
  <c r="F418"/>
  <c r="E418"/>
  <c r="D418"/>
  <c r="E417"/>
  <c r="F416"/>
  <c r="E416"/>
  <c r="D416"/>
  <c r="E415"/>
  <c r="F414"/>
  <c r="E414"/>
  <c r="D414"/>
  <c r="E413"/>
  <c r="F412"/>
  <c r="E412"/>
  <c r="D412"/>
  <c r="E411"/>
  <c r="E410"/>
  <c r="F407"/>
  <c r="E407"/>
  <c r="D407"/>
  <c r="F406"/>
  <c r="E406"/>
  <c r="D406"/>
  <c r="F405"/>
  <c r="E405"/>
  <c r="D405"/>
  <c r="E404"/>
  <c r="F403"/>
  <c r="E403"/>
  <c r="D403"/>
  <c r="E402"/>
  <c r="F401"/>
  <c r="E401"/>
  <c r="D401"/>
  <c r="E400"/>
  <c r="F399"/>
  <c r="E399"/>
  <c r="D399"/>
  <c r="E398"/>
  <c r="F397"/>
  <c r="E397"/>
  <c r="D397"/>
  <c r="E396"/>
  <c r="F395"/>
  <c r="E395"/>
  <c r="D395"/>
  <c r="E394"/>
  <c r="F393"/>
  <c r="E393"/>
  <c r="D393"/>
  <c r="E392"/>
  <c r="F390"/>
  <c r="E390"/>
  <c r="D390"/>
  <c r="F389"/>
  <c r="E389"/>
  <c r="D389"/>
  <c r="E388"/>
  <c r="F387"/>
  <c r="E387"/>
  <c r="D387"/>
  <c r="E386"/>
  <c r="F385"/>
  <c r="E385"/>
  <c r="D385"/>
  <c r="E384"/>
  <c r="F383"/>
  <c r="E383"/>
  <c r="D383"/>
  <c r="E382"/>
  <c r="F381"/>
  <c r="E381"/>
  <c r="D381"/>
  <c r="E380"/>
  <c r="F379"/>
  <c r="E379"/>
  <c r="D379"/>
  <c r="E378"/>
  <c r="E377"/>
  <c r="E376"/>
  <c r="F375"/>
  <c r="E375"/>
  <c r="D375"/>
  <c r="E374"/>
  <c r="F373"/>
  <c r="E373"/>
  <c r="D373"/>
  <c r="E372"/>
  <c r="E371"/>
  <c r="E370"/>
  <c r="E369"/>
  <c r="F368"/>
  <c r="E368"/>
  <c r="D368"/>
  <c r="E367"/>
  <c r="F366"/>
  <c r="E366"/>
  <c r="D366"/>
  <c r="E365"/>
  <c r="E364"/>
  <c r="F361"/>
  <c r="E361"/>
  <c r="D361"/>
  <c r="F360"/>
  <c r="E360"/>
  <c r="D360"/>
  <c r="F359"/>
  <c r="E359"/>
  <c r="D359"/>
  <c r="E358"/>
  <c r="E357"/>
  <c r="E356"/>
  <c r="F354"/>
  <c r="E354"/>
  <c r="D354"/>
  <c r="F353"/>
  <c r="E353"/>
  <c r="D353"/>
  <c r="E352"/>
  <c r="F351"/>
  <c r="E351"/>
  <c r="D351"/>
  <c r="E350"/>
  <c r="F349"/>
  <c r="E349"/>
  <c r="D349"/>
  <c r="E348"/>
  <c r="F347"/>
  <c r="E347"/>
  <c r="D347"/>
  <c r="E346"/>
  <c r="F345"/>
  <c r="E345"/>
  <c r="D345"/>
  <c r="E344"/>
  <c r="F343"/>
  <c r="E343"/>
  <c r="D343"/>
  <c r="E342"/>
  <c r="F341"/>
  <c r="E341"/>
  <c r="D341"/>
  <c r="E340"/>
  <c r="F339"/>
  <c r="E339"/>
  <c r="D339"/>
  <c r="E338"/>
  <c r="F337"/>
  <c r="E337"/>
  <c r="D337"/>
  <c r="E336"/>
  <c r="F335"/>
  <c r="E335"/>
  <c r="D335"/>
  <c r="E334"/>
  <c r="F333"/>
  <c r="E333"/>
  <c r="D333"/>
  <c r="E332"/>
  <c r="F331"/>
  <c r="E331"/>
  <c r="D331"/>
  <c r="E330"/>
  <c r="F329"/>
  <c r="E329"/>
  <c r="D329"/>
  <c r="E328"/>
  <c r="E327"/>
  <c r="E326"/>
  <c r="E325"/>
  <c r="E324"/>
  <c r="F321"/>
  <c r="E321"/>
  <c r="D321"/>
  <c r="F320"/>
  <c r="E320"/>
  <c r="D320"/>
  <c r="E319"/>
  <c r="F318"/>
  <c r="E318"/>
  <c r="D318"/>
  <c r="F317"/>
  <c r="E317"/>
  <c r="D317"/>
  <c r="E316"/>
  <c r="F315"/>
  <c r="E315"/>
  <c r="D315"/>
  <c r="E314"/>
  <c r="E313"/>
  <c r="F311"/>
  <c r="E311"/>
  <c r="D311"/>
  <c r="F310"/>
  <c r="E310"/>
  <c r="D310"/>
  <c r="E309"/>
  <c r="F308"/>
  <c r="E308"/>
  <c r="D308"/>
  <c r="E307"/>
  <c r="F306"/>
  <c r="E306"/>
  <c r="D306"/>
  <c r="E305"/>
  <c r="E304"/>
  <c r="E303"/>
  <c r="E302"/>
  <c r="E301"/>
  <c r="E300"/>
  <c r="E299"/>
  <c r="E298"/>
  <c r="F296"/>
  <c r="E296"/>
  <c r="D296"/>
  <c r="F295"/>
  <c r="E295"/>
  <c r="D295"/>
  <c r="E294"/>
  <c r="F293"/>
  <c r="E293"/>
  <c r="D293"/>
  <c r="E292"/>
  <c r="E291"/>
  <c r="E290"/>
  <c r="E289"/>
  <c r="F287"/>
  <c r="E287"/>
  <c r="D287"/>
  <c r="F286"/>
  <c r="E286"/>
  <c r="D286"/>
  <c r="E285"/>
  <c r="F284"/>
  <c r="E284"/>
  <c r="D284"/>
  <c r="E283"/>
  <c r="F282"/>
  <c r="E282"/>
  <c r="D282"/>
  <c r="E281"/>
  <c r="F280"/>
  <c r="E280"/>
  <c r="D280"/>
  <c r="E279"/>
  <c r="F278"/>
  <c r="E278"/>
  <c r="D278"/>
  <c r="E277"/>
  <c r="F276"/>
  <c r="E276"/>
  <c r="D276"/>
  <c r="E275"/>
  <c r="F274"/>
  <c r="E274"/>
  <c r="D274"/>
  <c r="E273"/>
  <c r="F272"/>
  <c r="E272"/>
  <c r="D272"/>
  <c r="E271"/>
  <c r="E270"/>
  <c r="E269"/>
  <c r="F268"/>
  <c r="E268"/>
  <c r="D268"/>
  <c r="E267"/>
  <c r="F266"/>
  <c r="E266"/>
  <c r="D266"/>
  <c r="E265"/>
  <c r="F264"/>
  <c r="E264"/>
  <c r="D264"/>
  <c r="E263"/>
  <c r="F262"/>
  <c r="E262"/>
  <c r="D262"/>
  <c r="E261"/>
  <c r="E260"/>
  <c r="F258"/>
  <c r="E258"/>
  <c r="D258"/>
  <c r="F257"/>
  <c r="E257"/>
  <c r="D257"/>
  <c r="E256"/>
  <c r="F255"/>
  <c r="E255"/>
  <c r="D255"/>
  <c r="E254"/>
  <c r="F253"/>
  <c r="E253"/>
  <c r="D253"/>
  <c r="E252"/>
  <c r="E251"/>
  <c r="F250"/>
  <c r="E250"/>
  <c r="D250"/>
  <c r="E249"/>
  <c r="F248"/>
  <c r="E248"/>
  <c r="D248"/>
  <c r="E247"/>
  <c r="F246"/>
  <c r="E246"/>
  <c r="D246"/>
  <c r="E245"/>
  <c r="E244"/>
  <c r="E243"/>
  <c r="E242"/>
  <c r="E241"/>
  <c r="E240"/>
  <c r="E239"/>
  <c r="E238"/>
  <c r="E237"/>
  <c r="E236"/>
  <c r="E235"/>
  <c r="E234"/>
  <c r="E233"/>
  <c r="E232"/>
  <c r="E231"/>
  <c r="E230"/>
  <c r="F229"/>
  <c r="E229"/>
  <c r="D229"/>
  <c r="E228"/>
  <c r="F227"/>
  <c r="E227"/>
  <c r="D227"/>
  <c r="E226"/>
  <c r="F225"/>
  <c r="E225"/>
  <c r="D225"/>
  <c r="E224"/>
  <c r="F223"/>
  <c r="E223"/>
  <c r="D223"/>
  <c r="E222"/>
  <c r="E221"/>
  <c r="E220"/>
  <c r="F219"/>
  <c r="E219"/>
  <c r="D219"/>
  <c r="E218"/>
  <c r="F217"/>
  <c r="E217"/>
  <c r="D217"/>
  <c r="E216"/>
  <c r="F215"/>
  <c r="E215"/>
  <c r="D215"/>
  <c r="E214"/>
  <c r="E213"/>
  <c r="E212"/>
  <c r="F211"/>
  <c r="E211"/>
  <c r="D211"/>
  <c r="E210"/>
  <c r="F209"/>
  <c r="E209"/>
  <c r="D209"/>
  <c r="E208"/>
  <c r="E207"/>
  <c r="F206"/>
  <c r="E206"/>
  <c r="D206"/>
  <c r="E205"/>
  <c r="F204"/>
  <c r="E204"/>
  <c r="D204"/>
  <c r="E203"/>
  <c r="F202"/>
  <c r="E202"/>
  <c r="D202"/>
  <c r="E201"/>
  <c r="F200"/>
  <c r="E200"/>
  <c r="D200"/>
  <c r="E199"/>
  <c r="E198"/>
  <c r="E197"/>
  <c r="E196"/>
  <c r="E195"/>
  <c r="E194"/>
  <c r="E193"/>
  <c r="F192"/>
  <c r="E192"/>
  <c r="D192"/>
  <c r="E191"/>
  <c r="F190"/>
  <c r="E190"/>
  <c r="D190"/>
  <c r="E189"/>
  <c r="F188"/>
  <c r="E188"/>
  <c r="D188"/>
  <c r="E187"/>
  <c r="F186"/>
  <c r="E186"/>
  <c r="D186"/>
  <c r="E185"/>
  <c r="F184"/>
  <c r="E184"/>
  <c r="D184"/>
  <c r="E183"/>
  <c r="F182"/>
  <c r="E182"/>
  <c r="D182"/>
  <c r="E181"/>
  <c r="F180"/>
  <c r="E180"/>
  <c r="D180"/>
  <c r="E179"/>
  <c r="E178"/>
  <c r="F177"/>
  <c r="E177"/>
  <c r="D177"/>
  <c r="E176"/>
  <c r="E175"/>
  <c r="E174"/>
  <c r="E173"/>
  <c r="F172"/>
  <c r="E172"/>
  <c r="D172"/>
  <c r="E171"/>
  <c r="F170"/>
  <c r="E170"/>
  <c r="D170"/>
  <c r="E169"/>
  <c r="F168"/>
  <c r="E168"/>
  <c r="D168"/>
  <c r="E167"/>
  <c r="E166"/>
  <c r="F165"/>
  <c r="E165"/>
  <c r="D165"/>
  <c r="E164"/>
  <c r="F163"/>
  <c r="E163"/>
  <c r="D163"/>
  <c r="E162"/>
  <c r="F161"/>
  <c r="E161"/>
  <c r="D161"/>
  <c r="E160"/>
  <c r="F159"/>
  <c r="E159"/>
  <c r="D159"/>
  <c r="E158"/>
  <c r="F156"/>
  <c r="E156"/>
  <c r="D156"/>
  <c r="F155"/>
  <c r="E155"/>
  <c r="D155"/>
  <c r="E154"/>
  <c r="F153"/>
  <c r="E153"/>
  <c r="D153"/>
  <c r="E152"/>
  <c r="F151"/>
  <c r="E151"/>
  <c r="D151"/>
  <c r="E150"/>
  <c r="F149"/>
  <c r="E149"/>
  <c r="D149"/>
  <c r="E148"/>
  <c r="F147"/>
  <c r="E147"/>
  <c r="D147"/>
  <c r="E146"/>
  <c r="E145"/>
  <c r="E144"/>
  <c r="F143"/>
  <c r="E143"/>
  <c r="D143"/>
  <c r="E142"/>
  <c r="E141"/>
  <c r="F140"/>
  <c r="E140"/>
  <c r="D140"/>
  <c r="E139"/>
  <c r="F138"/>
  <c r="E138"/>
  <c r="D138"/>
  <c r="E137"/>
  <c r="F136"/>
  <c r="E136"/>
  <c r="D136"/>
  <c r="E135"/>
  <c r="F134"/>
  <c r="E134"/>
  <c r="D134"/>
  <c r="E133"/>
  <c r="E132"/>
  <c r="F131"/>
  <c r="E131"/>
  <c r="D131"/>
  <c r="E130"/>
  <c r="F129"/>
  <c r="E129"/>
  <c r="D129"/>
  <c r="E128"/>
  <c r="E127"/>
  <c r="E126"/>
  <c r="F125"/>
  <c r="E125"/>
  <c r="D125"/>
  <c r="E124"/>
  <c r="E123"/>
  <c r="F122"/>
  <c r="E122"/>
  <c r="D122"/>
  <c r="E121"/>
  <c r="E120"/>
  <c r="E119"/>
  <c r="F118"/>
  <c r="E118"/>
  <c r="D118"/>
  <c r="E117"/>
  <c r="F116"/>
  <c r="E116"/>
  <c r="D116"/>
  <c r="E115"/>
  <c r="E114"/>
  <c r="F113"/>
  <c r="E113"/>
  <c r="D113"/>
  <c r="E112"/>
  <c r="F111"/>
  <c r="E111"/>
  <c r="D111"/>
  <c r="E110"/>
  <c r="E109"/>
  <c r="F108"/>
  <c r="E108"/>
  <c r="D108"/>
  <c r="E107"/>
  <c r="E106"/>
  <c r="E105"/>
  <c r="F104"/>
  <c r="E104"/>
  <c r="D104"/>
  <c r="E103"/>
  <c r="E102"/>
  <c r="F101"/>
  <c r="E101"/>
  <c r="D101"/>
  <c r="E100"/>
  <c r="F99"/>
  <c r="E99"/>
  <c r="D99"/>
  <c r="E98"/>
  <c r="F97"/>
  <c r="E97"/>
  <c r="D97"/>
  <c r="E96"/>
  <c r="E95"/>
  <c r="E94"/>
  <c r="F93"/>
  <c r="E93"/>
  <c r="D93"/>
  <c r="E92"/>
  <c r="F91"/>
  <c r="E91"/>
  <c r="D91"/>
  <c r="E90"/>
  <c r="E89"/>
  <c r="F88"/>
  <c r="E88"/>
  <c r="D88"/>
  <c r="E87"/>
  <c r="F86"/>
  <c r="E86"/>
  <c r="D86"/>
  <c r="E85"/>
  <c r="E84"/>
  <c r="E83"/>
  <c r="E82"/>
  <c r="F81"/>
  <c r="E81"/>
  <c r="D81"/>
  <c r="E80"/>
  <c r="F79"/>
  <c r="E79"/>
  <c r="D79"/>
  <c r="E78"/>
  <c r="E77"/>
  <c r="F76"/>
  <c r="E76"/>
  <c r="D76"/>
  <c r="E75"/>
  <c r="F74"/>
  <c r="E74"/>
  <c r="D74"/>
  <c r="E73"/>
  <c r="F72"/>
  <c r="E72"/>
  <c r="D72"/>
  <c r="E71"/>
  <c r="F69"/>
  <c r="E69"/>
  <c r="D69"/>
  <c r="F68"/>
  <c r="E68"/>
  <c r="D68"/>
  <c r="E67"/>
  <c r="F66"/>
  <c r="E66"/>
  <c r="D66"/>
  <c r="E65"/>
  <c r="E64"/>
  <c r="F63"/>
  <c r="E63"/>
  <c r="D63"/>
  <c r="E62"/>
  <c r="F61"/>
  <c r="E61"/>
  <c r="D61"/>
  <c r="E60"/>
  <c r="E59"/>
  <c r="F57"/>
  <c r="E57"/>
  <c r="D57"/>
  <c r="F56"/>
  <c r="E56"/>
  <c r="D56"/>
  <c r="E55"/>
  <c r="F54"/>
  <c r="E54"/>
  <c r="D54"/>
  <c r="E53"/>
  <c r="F52"/>
  <c r="E52"/>
  <c r="D52"/>
  <c r="E51"/>
  <c r="E50"/>
  <c r="F49"/>
  <c r="E49"/>
  <c r="D49"/>
  <c r="E48"/>
  <c r="F47"/>
  <c r="E47"/>
  <c r="D47"/>
  <c r="E46"/>
  <c r="F45"/>
  <c r="E45"/>
  <c r="D45"/>
  <c r="E44"/>
  <c r="F42"/>
  <c r="E42"/>
  <c r="D42"/>
  <c r="F41"/>
  <c r="E41"/>
  <c r="D41"/>
  <c r="E40"/>
  <c r="E39"/>
  <c r="E38"/>
  <c r="F37"/>
  <c r="E37"/>
  <c r="D37"/>
  <c r="E36"/>
  <c r="E35"/>
  <c r="F34"/>
  <c r="E34"/>
  <c r="D34"/>
  <c r="E33"/>
  <c r="E32"/>
  <c r="E31"/>
  <c r="E30"/>
  <c r="F29"/>
  <c r="E29"/>
  <c r="D29"/>
  <c r="E28"/>
  <c r="F27"/>
  <c r="E27"/>
  <c r="D27"/>
  <c r="E26"/>
  <c r="F25"/>
  <c r="E25"/>
  <c r="D25"/>
  <c r="E24"/>
  <c r="F23"/>
  <c r="E23"/>
  <c r="D23"/>
  <c r="E22"/>
  <c r="F20"/>
  <c r="E20"/>
  <c r="D20"/>
  <c r="F19"/>
  <c r="E19"/>
  <c r="D19"/>
  <c r="E18"/>
  <c r="F17"/>
  <c r="E17"/>
  <c r="D17"/>
  <c r="E16"/>
  <c r="E15"/>
  <c r="E14"/>
  <c r="F13"/>
  <c r="E13"/>
  <c r="D13"/>
  <c r="E12"/>
  <c r="F10"/>
  <c r="E10"/>
  <c r="D10"/>
  <c r="F9"/>
  <c r="E9"/>
  <c r="D9"/>
  <c r="E8"/>
  <c r="F7"/>
  <c r="E7"/>
  <c r="D7"/>
  <c r="E6"/>
  <c r="F5"/>
  <c r="E5"/>
  <c r="D5"/>
  <c r="E4"/>
  <c r="W325" i="2"/>
  <c r="V325"/>
  <c r="U325"/>
  <c r="T325"/>
  <c r="S325"/>
  <c r="Q325"/>
  <c r="P325"/>
  <c r="O325"/>
  <c r="N325"/>
  <c r="M325"/>
  <c r="K325"/>
  <c r="J325"/>
  <c r="H325"/>
  <c r="G325"/>
  <c r="F325"/>
  <c r="E325"/>
  <c r="D325"/>
  <c r="C325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F323"/>
  <c r="E323"/>
  <c r="D323"/>
  <c r="C323"/>
  <c r="W322"/>
  <c r="V322"/>
  <c r="U322"/>
  <c r="T322"/>
  <c r="S322"/>
  <c r="Q322"/>
  <c r="P322"/>
  <c r="O322"/>
  <c r="N322"/>
  <c r="M322"/>
  <c r="K322"/>
  <c r="J322"/>
  <c r="H322"/>
  <c r="G322"/>
  <c r="E322"/>
  <c r="D322"/>
  <c r="C322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F319"/>
  <c r="E319"/>
  <c r="D319"/>
  <c r="C319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D318"/>
  <c r="C318"/>
  <c r="W317"/>
  <c r="V317"/>
  <c r="U317"/>
  <c r="T317"/>
  <c r="S317"/>
  <c r="P317"/>
  <c r="O317"/>
  <c r="M317"/>
  <c r="J317"/>
  <c r="G317"/>
  <c r="D317"/>
  <c r="C317"/>
  <c r="W316"/>
  <c r="V316"/>
  <c r="U316"/>
  <c r="T316"/>
  <c r="S316"/>
  <c r="Q316"/>
  <c r="P316"/>
  <c r="O316"/>
  <c r="N316"/>
  <c r="M316"/>
  <c r="K316"/>
  <c r="J316"/>
  <c r="H316"/>
  <c r="G316"/>
  <c r="E316"/>
  <c r="W315"/>
  <c r="V315"/>
  <c r="U315"/>
  <c r="T315"/>
  <c r="S315"/>
  <c r="Q315"/>
  <c r="P315"/>
  <c r="O315"/>
  <c r="N315"/>
  <c r="M315"/>
  <c r="K315"/>
  <c r="J315"/>
  <c r="H315"/>
  <c r="G315"/>
  <c r="E315"/>
  <c r="W314"/>
  <c r="V314"/>
  <c r="U314"/>
  <c r="T314"/>
  <c r="S314"/>
  <c r="Q314"/>
  <c r="P314"/>
  <c r="O314"/>
  <c r="N314"/>
  <c r="M314"/>
  <c r="K314"/>
  <c r="J314"/>
  <c r="H314"/>
  <c r="G314"/>
  <c r="E314"/>
  <c r="D314"/>
  <c r="C314"/>
  <c r="W313"/>
  <c r="V313"/>
  <c r="U313"/>
  <c r="T313"/>
  <c r="S313"/>
  <c r="Q313"/>
  <c r="P313"/>
  <c r="O313"/>
  <c r="N313"/>
  <c r="M313"/>
  <c r="K313"/>
  <c r="J313"/>
  <c r="H313"/>
  <c r="G313"/>
  <c r="E313"/>
  <c r="D313"/>
  <c r="C313"/>
  <c r="W312"/>
  <c r="V312"/>
  <c r="U312"/>
  <c r="T312"/>
  <c r="S312"/>
  <c r="Q312"/>
  <c r="P312"/>
  <c r="O312"/>
  <c r="N312"/>
  <c r="M312"/>
  <c r="K312"/>
  <c r="J312"/>
  <c r="H312"/>
  <c r="G312"/>
  <c r="E312"/>
  <c r="W311"/>
  <c r="V311"/>
  <c r="U311"/>
  <c r="T311"/>
  <c r="S311"/>
  <c r="Q311"/>
  <c r="P311"/>
  <c r="O311"/>
  <c r="N311"/>
  <c r="M311"/>
  <c r="K311"/>
  <c r="J311"/>
  <c r="H311"/>
  <c r="G311"/>
  <c r="E311"/>
  <c r="D311"/>
  <c r="C311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F308"/>
  <c r="E308"/>
  <c r="D308"/>
  <c r="C308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F307"/>
  <c r="E307"/>
  <c r="D307"/>
  <c r="C307"/>
  <c r="W306"/>
  <c r="V306"/>
  <c r="U306"/>
  <c r="T306"/>
  <c r="S306"/>
  <c r="Q306"/>
  <c r="P306"/>
  <c r="O306"/>
  <c r="N306"/>
  <c r="M306"/>
  <c r="K306"/>
  <c r="J306"/>
  <c r="H306"/>
  <c r="G306"/>
  <c r="E306"/>
  <c r="D306"/>
  <c r="C306"/>
  <c r="W305"/>
  <c r="V305"/>
  <c r="U305"/>
  <c r="T305"/>
  <c r="S305"/>
  <c r="Q305"/>
  <c r="P305"/>
  <c r="O305"/>
  <c r="N305"/>
  <c r="M305"/>
  <c r="K305"/>
  <c r="J305"/>
  <c r="H305"/>
  <c r="G305"/>
  <c r="E305"/>
  <c r="D305"/>
  <c r="C305"/>
  <c r="W304"/>
  <c r="V304"/>
  <c r="U304"/>
  <c r="T304"/>
  <c r="S304"/>
  <c r="Q304"/>
  <c r="P304"/>
  <c r="O304"/>
  <c r="N304"/>
  <c r="M304"/>
  <c r="K304"/>
  <c r="J304"/>
  <c r="H304"/>
  <c r="G304"/>
  <c r="E304"/>
  <c r="D304"/>
  <c r="C304"/>
  <c r="W303"/>
  <c r="V303"/>
  <c r="U303"/>
  <c r="T303"/>
  <c r="S303"/>
  <c r="Q303"/>
  <c r="P303"/>
  <c r="O303"/>
  <c r="N303"/>
  <c r="M303"/>
  <c r="K303"/>
  <c r="J303"/>
  <c r="H303"/>
  <c r="G303"/>
  <c r="E303"/>
  <c r="D303"/>
  <c r="C303"/>
  <c r="W302"/>
  <c r="V302"/>
  <c r="U302"/>
  <c r="T302"/>
  <c r="S302"/>
  <c r="Q302"/>
  <c r="P302"/>
  <c r="O302"/>
  <c r="N302"/>
  <c r="M302"/>
  <c r="K302"/>
  <c r="J302"/>
  <c r="H302"/>
  <c r="G302"/>
  <c r="E302"/>
  <c r="D302"/>
  <c r="C302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W299"/>
  <c r="V299"/>
  <c r="U299"/>
  <c r="T299"/>
  <c r="S299"/>
  <c r="Q299"/>
  <c r="P299"/>
  <c r="O299"/>
  <c r="N299"/>
  <c r="M299"/>
  <c r="K299"/>
  <c r="J299"/>
  <c r="H299"/>
  <c r="G299"/>
  <c r="E299"/>
  <c r="D299"/>
  <c r="C299"/>
  <c r="W298"/>
  <c r="V298"/>
  <c r="U298"/>
  <c r="T298"/>
  <c r="S298"/>
  <c r="Q298"/>
  <c r="P298"/>
  <c r="O298"/>
  <c r="N298"/>
  <c r="M298"/>
  <c r="K298"/>
  <c r="J298"/>
  <c r="H298"/>
  <c r="G298"/>
  <c r="E298"/>
  <c r="D298"/>
  <c r="C298"/>
  <c r="W297"/>
  <c r="V297"/>
  <c r="U297"/>
  <c r="T297"/>
  <c r="S297"/>
  <c r="P297"/>
  <c r="O297"/>
  <c r="M297"/>
  <c r="J297"/>
  <c r="G297"/>
  <c r="D297"/>
  <c r="C297"/>
  <c r="W296"/>
  <c r="V296"/>
  <c r="U296"/>
  <c r="T296"/>
  <c r="S296"/>
  <c r="P296"/>
  <c r="O296"/>
  <c r="M296"/>
  <c r="J296"/>
  <c r="G296"/>
  <c r="D296"/>
  <c r="C296"/>
  <c r="W295"/>
  <c r="V295"/>
  <c r="U295"/>
  <c r="T295"/>
  <c r="S295"/>
  <c r="P295"/>
  <c r="O295"/>
  <c r="M295"/>
  <c r="J295"/>
  <c r="G295"/>
  <c r="D295"/>
  <c r="C295"/>
  <c r="W294"/>
  <c r="V294"/>
  <c r="U294"/>
  <c r="T294"/>
  <c r="S294"/>
  <c r="Q294"/>
  <c r="P294"/>
  <c r="O294"/>
  <c r="N294"/>
  <c r="M294"/>
  <c r="K294"/>
  <c r="J294"/>
  <c r="H294"/>
  <c r="G294"/>
  <c r="E294"/>
  <c r="D294"/>
  <c r="C294"/>
  <c r="W293"/>
  <c r="V293"/>
  <c r="U293"/>
  <c r="T293"/>
  <c r="S293"/>
  <c r="Q293"/>
  <c r="P293"/>
  <c r="O293"/>
  <c r="N293"/>
  <c r="M293"/>
  <c r="K293"/>
  <c r="J293"/>
  <c r="H293"/>
  <c r="G293"/>
  <c r="E293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W288"/>
  <c r="V288"/>
  <c r="U288"/>
  <c r="T288"/>
  <c r="S288"/>
  <c r="P288"/>
  <c r="O288"/>
  <c r="M288"/>
  <c r="J288"/>
  <c r="G288"/>
  <c r="D288"/>
  <c r="C288"/>
  <c r="W287"/>
  <c r="V287"/>
  <c r="U287"/>
  <c r="T287"/>
  <c r="S287"/>
  <c r="Q287"/>
  <c r="P287"/>
  <c r="O287"/>
  <c r="N287"/>
  <c r="M287"/>
  <c r="K287"/>
  <c r="J287"/>
  <c r="H287"/>
  <c r="G287"/>
  <c r="E287"/>
  <c r="D287"/>
  <c r="C287"/>
  <c r="W286"/>
  <c r="V286"/>
  <c r="U286"/>
  <c r="T286"/>
  <c r="S286"/>
  <c r="Q286"/>
  <c r="P286"/>
  <c r="O286"/>
  <c r="N286"/>
  <c r="M286"/>
  <c r="K286"/>
  <c r="J286"/>
  <c r="H286"/>
  <c r="G286"/>
  <c r="E286"/>
  <c r="D286"/>
  <c r="C286"/>
  <c r="W285"/>
  <c r="V285"/>
  <c r="U285"/>
  <c r="T285"/>
  <c r="S285"/>
  <c r="Q285"/>
  <c r="P285"/>
  <c r="O285"/>
  <c r="N285"/>
  <c r="M285"/>
  <c r="K285"/>
  <c r="J285"/>
  <c r="H285"/>
  <c r="G285"/>
  <c r="E285"/>
  <c r="D285"/>
  <c r="C285"/>
  <c r="W284"/>
  <c r="V284"/>
  <c r="U284"/>
  <c r="T284"/>
  <c r="S284"/>
  <c r="Q284"/>
  <c r="P284"/>
  <c r="O284"/>
  <c r="N284"/>
  <c r="M284"/>
  <c r="K284"/>
  <c r="J284"/>
  <c r="H284"/>
  <c r="G284"/>
  <c r="E284"/>
  <c r="W283"/>
  <c r="V283"/>
  <c r="U283"/>
  <c r="T283"/>
  <c r="S283"/>
  <c r="Q283"/>
  <c r="P283"/>
  <c r="O283"/>
  <c r="N283"/>
  <c r="M283"/>
  <c r="K283"/>
  <c r="J283"/>
  <c r="H283"/>
  <c r="G283"/>
  <c r="E283"/>
  <c r="D283"/>
  <c r="C283"/>
  <c r="W282"/>
  <c r="V282"/>
  <c r="U282"/>
  <c r="T282"/>
  <c r="S282"/>
  <c r="Q282"/>
  <c r="P282"/>
  <c r="O282"/>
  <c r="N282"/>
  <c r="M282"/>
  <c r="K282"/>
  <c r="J282"/>
  <c r="H282"/>
  <c r="G282"/>
  <c r="E282"/>
  <c r="D282"/>
  <c r="C282"/>
  <c r="W281"/>
  <c r="V281"/>
  <c r="U281"/>
  <c r="T281"/>
  <c r="S281"/>
  <c r="Q281"/>
  <c r="P281"/>
  <c r="O281"/>
  <c r="N281"/>
  <c r="M281"/>
  <c r="K281"/>
  <c r="J281"/>
  <c r="H281"/>
  <c r="G281"/>
  <c r="E281"/>
  <c r="D281"/>
  <c r="C281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W278"/>
  <c r="V278"/>
  <c r="U278"/>
  <c r="T278"/>
  <c r="S278"/>
  <c r="Q278"/>
  <c r="P278"/>
  <c r="O278"/>
  <c r="N278"/>
  <c r="M278"/>
  <c r="K278"/>
  <c r="J278"/>
  <c r="H278"/>
  <c r="G278"/>
  <c r="E278"/>
  <c r="D278"/>
  <c r="C278"/>
  <c r="W277"/>
  <c r="V277"/>
  <c r="U277"/>
  <c r="T277"/>
  <c r="S277"/>
  <c r="Q277"/>
  <c r="P277"/>
  <c r="O277"/>
  <c r="N277"/>
  <c r="M277"/>
  <c r="K277"/>
  <c r="J277"/>
  <c r="H277"/>
  <c r="G277"/>
  <c r="E277"/>
  <c r="D277"/>
  <c r="C277"/>
  <c r="W276"/>
  <c r="V276"/>
  <c r="U276"/>
  <c r="T276"/>
  <c r="S276"/>
  <c r="Q276"/>
  <c r="P276"/>
  <c r="O276"/>
  <c r="N276"/>
  <c r="M276"/>
  <c r="K276"/>
  <c r="J276"/>
  <c r="H276"/>
  <c r="G276"/>
  <c r="E276"/>
  <c r="D276"/>
  <c r="C276"/>
  <c r="W275"/>
  <c r="V275"/>
  <c r="U275"/>
  <c r="T275"/>
  <c r="S275"/>
  <c r="Q275"/>
  <c r="P275"/>
  <c r="O275"/>
  <c r="N275"/>
  <c r="M275"/>
  <c r="K275"/>
  <c r="J275"/>
  <c r="H275"/>
  <c r="G275"/>
  <c r="E275"/>
  <c r="D275"/>
  <c r="C275"/>
  <c r="W274"/>
  <c r="V274"/>
  <c r="U274"/>
  <c r="T274"/>
  <c r="S274"/>
  <c r="Q274"/>
  <c r="P274"/>
  <c r="O274"/>
  <c r="N274"/>
  <c r="M274"/>
  <c r="K274"/>
  <c r="J274"/>
  <c r="H274"/>
  <c r="G274"/>
  <c r="E274"/>
  <c r="D274"/>
  <c r="C274"/>
  <c r="W273"/>
  <c r="V273"/>
  <c r="U273"/>
  <c r="T273"/>
  <c r="S273"/>
  <c r="Q273"/>
  <c r="P273"/>
  <c r="O273"/>
  <c r="N273"/>
  <c r="M273"/>
  <c r="K273"/>
  <c r="J273"/>
  <c r="H273"/>
  <c r="G273"/>
  <c r="E273"/>
  <c r="D273"/>
  <c r="C273"/>
  <c r="W272"/>
  <c r="V272"/>
  <c r="U272"/>
  <c r="T272"/>
  <c r="S272"/>
  <c r="Q272"/>
  <c r="P272"/>
  <c r="O272"/>
  <c r="N272"/>
  <c r="M272"/>
  <c r="K272"/>
  <c r="J272"/>
  <c r="H272"/>
  <c r="G272"/>
  <c r="E272"/>
  <c r="D272"/>
  <c r="C272"/>
  <c r="W271"/>
  <c r="V271"/>
  <c r="U271"/>
  <c r="T271"/>
  <c r="S271"/>
  <c r="Q271"/>
  <c r="P271"/>
  <c r="O271"/>
  <c r="N271"/>
  <c r="M271"/>
  <c r="K271"/>
  <c r="J271"/>
  <c r="H271"/>
  <c r="G271"/>
  <c r="E271"/>
  <c r="D271"/>
  <c r="C271"/>
  <c r="W270"/>
  <c r="V270"/>
  <c r="U270"/>
  <c r="T270"/>
  <c r="S270"/>
  <c r="Q270"/>
  <c r="P270"/>
  <c r="O270"/>
  <c r="N270"/>
  <c r="M270"/>
  <c r="K270"/>
  <c r="J270"/>
  <c r="H270"/>
  <c r="G270"/>
  <c r="E270"/>
  <c r="D270"/>
  <c r="C270"/>
  <c r="W269"/>
  <c r="V269"/>
  <c r="U269"/>
  <c r="T269"/>
  <c r="S269"/>
  <c r="Q269"/>
  <c r="P269"/>
  <c r="O269"/>
  <c r="N269"/>
  <c r="M269"/>
  <c r="K269"/>
  <c r="J269"/>
  <c r="H269"/>
  <c r="G269"/>
  <c r="E269"/>
  <c r="D269"/>
  <c r="C269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W264"/>
  <c r="V264"/>
  <c r="U264"/>
  <c r="T264"/>
  <c r="S264"/>
  <c r="Q264"/>
  <c r="P264"/>
  <c r="O264"/>
  <c r="N264"/>
  <c r="M264"/>
  <c r="K264"/>
  <c r="J264"/>
  <c r="H264"/>
  <c r="G264"/>
  <c r="E264"/>
  <c r="D264"/>
  <c r="C264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W261"/>
  <c r="V261"/>
  <c r="U261"/>
  <c r="T261"/>
  <c r="S261"/>
  <c r="Q261"/>
  <c r="P261"/>
  <c r="O261"/>
  <c r="N261"/>
  <c r="M261"/>
  <c r="K261"/>
  <c r="J261"/>
  <c r="H261"/>
  <c r="G261"/>
  <c r="E261"/>
  <c r="D261"/>
  <c r="C261"/>
  <c r="W260"/>
  <c r="V260"/>
  <c r="U260"/>
  <c r="T260"/>
  <c r="S260"/>
  <c r="Q260"/>
  <c r="P260"/>
  <c r="O260"/>
  <c r="N260"/>
  <c r="M260"/>
  <c r="K260"/>
  <c r="J260"/>
  <c r="H260"/>
  <c r="G260"/>
  <c r="E260"/>
  <c r="D260"/>
  <c r="C260"/>
  <c r="W259"/>
  <c r="V259"/>
  <c r="U259"/>
  <c r="T259"/>
  <c r="S259"/>
  <c r="Q259"/>
  <c r="P259"/>
  <c r="O259"/>
  <c r="N259"/>
  <c r="M259"/>
  <c r="K259"/>
  <c r="J259"/>
  <c r="H259"/>
  <c r="G259"/>
  <c r="E259"/>
  <c r="D259"/>
  <c r="C259"/>
  <c r="W258"/>
  <c r="V258"/>
  <c r="U258"/>
  <c r="T258"/>
  <c r="S258"/>
  <c r="Q258"/>
  <c r="P258"/>
  <c r="O258"/>
  <c r="N258"/>
  <c r="M258"/>
  <c r="K258"/>
  <c r="J258"/>
  <c r="H258"/>
  <c r="G258"/>
  <c r="E258"/>
  <c r="D258"/>
  <c r="C258"/>
  <c r="W257"/>
  <c r="V257"/>
  <c r="U257"/>
  <c r="T257"/>
  <c r="S257"/>
  <c r="Q257"/>
  <c r="P257"/>
  <c r="O257"/>
  <c r="N257"/>
  <c r="M257"/>
  <c r="K257"/>
  <c r="J257"/>
  <c r="H257"/>
  <c r="G257"/>
  <c r="E257"/>
  <c r="D257"/>
  <c r="C257"/>
  <c r="W256"/>
  <c r="V256"/>
  <c r="U256"/>
  <c r="T256"/>
  <c r="S256"/>
  <c r="Q256"/>
  <c r="P256"/>
  <c r="O256"/>
  <c r="N256"/>
  <c r="M256"/>
  <c r="K256"/>
  <c r="J256"/>
  <c r="H256"/>
  <c r="G256"/>
  <c r="E256"/>
  <c r="D256"/>
  <c r="C256"/>
  <c r="W255"/>
  <c r="V255"/>
  <c r="U255"/>
  <c r="T255"/>
  <c r="S255"/>
  <c r="Q255"/>
  <c r="P255"/>
  <c r="O255"/>
  <c r="N255"/>
  <c r="M255"/>
  <c r="K255"/>
  <c r="J255"/>
  <c r="H255"/>
  <c r="G255"/>
  <c r="E255"/>
  <c r="D255"/>
  <c r="C255"/>
  <c r="W254"/>
  <c r="V254"/>
  <c r="U254"/>
  <c r="T254"/>
  <c r="S254"/>
  <c r="Q254"/>
  <c r="P254"/>
  <c r="O254"/>
  <c r="N254"/>
  <c r="M254"/>
  <c r="K254"/>
  <c r="J254"/>
  <c r="H254"/>
  <c r="G254"/>
  <c r="E254"/>
  <c r="D254"/>
  <c r="C254"/>
  <c r="W253"/>
  <c r="V253"/>
  <c r="U253"/>
  <c r="T253"/>
  <c r="S253"/>
  <c r="Q253"/>
  <c r="P253"/>
  <c r="O253"/>
  <c r="N253"/>
  <c r="M253"/>
  <c r="K253"/>
  <c r="J253"/>
  <c r="H253"/>
  <c r="G253"/>
  <c r="E253"/>
  <c r="D253"/>
  <c r="C253"/>
  <c r="W252"/>
  <c r="V252"/>
  <c r="U252"/>
  <c r="T252"/>
  <c r="S252"/>
  <c r="Q252"/>
  <c r="P252"/>
  <c r="O252"/>
  <c r="N252"/>
  <c r="M252"/>
  <c r="K252"/>
  <c r="J252"/>
  <c r="H252"/>
  <c r="G252"/>
  <c r="E252"/>
  <c r="D252"/>
  <c r="C252"/>
  <c r="W251"/>
  <c r="V251"/>
  <c r="U251"/>
  <c r="T251"/>
  <c r="S251"/>
  <c r="Q251"/>
  <c r="P251"/>
  <c r="O251"/>
  <c r="N251"/>
  <c r="M251"/>
  <c r="K251"/>
  <c r="J251"/>
  <c r="H251"/>
  <c r="G251"/>
  <c r="E251"/>
  <c r="D251"/>
  <c r="C251"/>
  <c r="W250"/>
  <c r="V250"/>
  <c r="U250"/>
  <c r="T250"/>
  <c r="S250"/>
  <c r="Q250"/>
  <c r="P250"/>
  <c r="O250"/>
  <c r="N250"/>
  <c r="M250"/>
  <c r="K250"/>
  <c r="J250"/>
  <c r="H250"/>
  <c r="G250"/>
  <c r="E250"/>
  <c r="D250"/>
  <c r="C250"/>
  <c r="W249"/>
  <c r="V249"/>
  <c r="U249"/>
  <c r="T249"/>
  <c r="S249"/>
  <c r="Q249"/>
  <c r="P249"/>
  <c r="O249"/>
  <c r="N249"/>
  <c r="M249"/>
  <c r="K249"/>
  <c r="J249"/>
  <c r="H249"/>
  <c r="G249"/>
  <c r="E249"/>
  <c r="D249"/>
  <c r="C249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W244"/>
  <c r="V244"/>
  <c r="U244"/>
  <c r="T244"/>
  <c r="S244"/>
  <c r="Q244"/>
  <c r="P244"/>
  <c r="O244"/>
  <c r="N244"/>
  <c r="M244"/>
  <c r="K244"/>
  <c r="J244"/>
  <c r="H244"/>
  <c r="G244"/>
  <c r="E244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W240"/>
  <c r="V240"/>
  <c r="U240"/>
  <c r="T240"/>
  <c r="S240"/>
  <c r="P240"/>
  <c r="O240"/>
  <c r="M240"/>
  <c r="J240"/>
  <c r="G240"/>
  <c r="D240"/>
  <c r="C240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W238"/>
  <c r="V238"/>
  <c r="U238"/>
  <c r="T238"/>
  <c r="S238"/>
  <c r="Q238"/>
  <c r="P238"/>
  <c r="O238"/>
  <c r="N238"/>
  <c r="M238"/>
  <c r="K238"/>
  <c r="J238"/>
  <c r="H238"/>
  <c r="G238"/>
  <c r="E238"/>
  <c r="W237"/>
  <c r="V237"/>
  <c r="U237"/>
  <c r="T237"/>
  <c r="S237"/>
  <c r="Q237"/>
  <c r="P237"/>
  <c r="O237"/>
  <c r="N237"/>
  <c r="M237"/>
  <c r="K237"/>
  <c r="J237"/>
  <c r="H237"/>
  <c r="G237"/>
  <c r="E237"/>
  <c r="W236"/>
  <c r="V236"/>
  <c r="U236"/>
  <c r="T236"/>
  <c r="S236"/>
  <c r="Q236"/>
  <c r="P236"/>
  <c r="O236"/>
  <c r="N236"/>
  <c r="M236"/>
  <c r="K236"/>
  <c r="J236"/>
  <c r="H236"/>
  <c r="G236"/>
  <c r="E236"/>
  <c r="D236"/>
  <c r="C236"/>
  <c r="W235"/>
  <c r="V235"/>
  <c r="U235"/>
  <c r="T235"/>
  <c r="S235"/>
  <c r="Q235"/>
  <c r="P235"/>
  <c r="O235"/>
  <c r="N235"/>
  <c r="M235"/>
  <c r="K235"/>
  <c r="J235"/>
  <c r="H235"/>
  <c r="G235"/>
  <c r="E235"/>
  <c r="W234"/>
  <c r="V234"/>
  <c r="U234"/>
  <c r="T234"/>
  <c r="S234"/>
  <c r="Q234"/>
  <c r="P234"/>
  <c r="O234"/>
  <c r="N234"/>
  <c r="M234"/>
  <c r="K234"/>
  <c r="J234"/>
  <c r="H234"/>
  <c r="G234"/>
  <c r="E234"/>
  <c r="W233"/>
  <c r="V233"/>
  <c r="U233"/>
  <c r="T233"/>
  <c r="S233"/>
  <c r="Q233"/>
  <c r="P233"/>
  <c r="O233"/>
  <c r="N233"/>
  <c r="M233"/>
  <c r="K233"/>
  <c r="J233"/>
  <c r="H233"/>
  <c r="G233"/>
  <c r="E233"/>
  <c r="W232"/>
  <c r="V232"/>
  <c r="U232"/>
  <c r="T232"/>
  <c r="S232"/>
  <c r="Q232"/>
  <c r="P232"/>
  <c r="O232"/>
  <c r="N232"/>
  <c r="M232"/>
  <c r="K232"/>
  <c r="J232"/>
  <c r="H232"/>
  <c r="G232"/>
  <c r="E232"/>
  <c r="D232"/>
  <c r="C232"/>
  <c r="W231"/>
  <c r="V231"/>
  <c r="U231"/>
  <c r="T231"/>
  <c r="S231"/>
  <c r="Q231"/>
  <c r="P231"/>
  <c r="O231"/>
  <c r="N231"/>
  <c r="M231"/>
  <c r="K231"/>
  <c r="J231"/>
  <c r="H231"/>
  <c r="G231"/>
  <c r="E231"/>
  <c r="W230"/>
  <c r="V230"/>
  <c r="U230"/>
  <c r="T230"/>
  <c r="S230"/>
  <c r="Q230"/>
  <c r="P230"/>
  <c r="O230"/>
  <c r="N230"/>
  <c r="M230"/>
  <c r="K230"/>
  <c r="J230"/>
  <c r="H230"/>
  <c r="G230"/>
  <c r="E230"/>
  <c r="W229"/>
  <c r="V229"/>
  <c r="U229"/>
  <c r="T229"/>
  <c r="S229"/>
  <c r="Q229"/>
  <c r="P229"/>
  <c r="O229"/>
  <c r="N229"/>
  <c r="M229"/>
  <c r="K229"/>
  <c r="J229"/>
  <c r="H229"/>
  <c r="G229"/>
  <c r="E229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W226"/>
  <c r="V226"/>
  <c r="U226"/>
  <c r="T226"/>
  <c r="S226"/>
  <c r="Q226"/>
  <c r="P226"/>
  <c r="O226"/>
  <c r="N226"/>
  <c r="M226"/>
  <c r="K226"/>
  <c r="J226"/>
  <c r="H226"/>
  <c r="G226"/>
  <c r="E226"/>
  <c r="D226"/>
  <c r="C226"/>
  <c r="W225"/>
  <c r="V225"/>
  <c r="U225"/>
  <c r="T225"/>
  <c r="S225"/>
  <c r="Q225"/>
  <c r="P225"/>
  <c r="O225"/>
  <c r="N225"/>
  <c r="M225"/>
  <c r="K225"/>
  <c r="J225"/>
  <c r="H225"/>
  <c r="G225"/>
  <c r="E225"/>
  <c r="W224"/>
  <c r="V224"/>
  <c r="U224"/>
  <c r="T224"/>
  <c r="S224"/>
  <c r="Q224"/>
  <c r="P224"/>
  <c r="O224"/>
  <c r="N224"/>
  <c r="M224"/>
  <c r="K224"/>
  <c r="J224"/>
  <c r="H224"/>
  <c r="G224"/>
  <c r="E224"/>
  <c r="W223"/>
  <c r="V223"/>
  <c r="U223"/>
  <c r="T223"/>
  <c r="S223"/>
  <c r="Q223"/>
  <c r="P223"/>
  <c r="O223"/>
  <c r="N223"/>
  <c r="M223"/>
  <c r="K223"/>
  <c r="J223"/>
  <c r="H223"/>
  <c r="G223"/>
  <c r="E223"/>
  <c r="W222"/>
  <c r="V222"/>
  <c r="U222"/>
  <c r="T222"/>
  <c r="S222"/>
  <c r="Q222"/>
  <c r="P222"/>
  <c r="O222"/>
  <c r="N222"/>
  <c r="M222"/>
  <c r="K222"/>
  <c r="J222"/>
  <c r="H222"/>
  <c r="G222"/>
  <c r="E222"/>
  <c r="D222"/>
  <c r="C222"/>
  <c r="W221"/>
  <c r="V221"/>
  <c r="U221"/>
  <c r="T221"/>
  <c r="S221"/>
  <c r="Q221"/>
  <c r="P221"/>
  <c r="O221"/>
  <c r="N221"/>
  <c r="M221"/>
  <c r="K221"/>
  <c r="J221"/>
  <c r="H221"/>
  <c r="G221"/>
  <c r="E221"/>
  <c r="D221"/>
  <c r="C221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W218"/>
  <c r="V218"/>
  <c r="U218"/>
  <c r="T218"/>
  <c r="S218"/>
  <c r="Q218"/>
  <c r="P218"/>
  <c r="O218"/>
  <c r="N218"/>
  <c r="M218"/>
  <c r="K218"/>
  <c r="J218"/>
  <c r="H218"/>
  <c r="G218"/>
  <c r="E218"/>
  <c r="W217"/>
  <c r="V217"/>
  <c r="U217"/>
  <c r="T217"/>
  <c r="S217"/>
  <c r="Q217"/>
  <c r="P217"/>
  <c r="O217"/>
  <c r="N217"/>
  <c r="M217"/>
  <c r="K217"/>
  <c r="J217"/>
  <c r="H217"/>
  <c r="G217"/>
  <c r="E217"/>
  <c r="W216"/>
  <c r="V216"/>
  <c r="U216"/>
  <c r="T216"/>
  <c r="S216"/>
  <c r="Q216"/>
  <c r="P216"/>
  <c r="O216"/>
  <c r="N216"/>
  <c r="M216"/>
  <c r="K216"/>
  <c r="J216"/>
  <c r="H216"/>
  <c r="G216"/>
  <c r="E216"/>
  <c r="D216"/>
  <c r="C216"/>
  <c r="W215"/>
  <c r="V215"/>
  <c r="U215"/>
  <c r="T215"/>
  <c r="S215"/>
  <c r="Q215"/>
  <c r="P215"/>
  <c r="O215"/>
  <c r="N215"/>
  <c r="M215"/>
  <c r="K215"/>
  <c r="J215"/>
  <c r="H215"/>
  <c r="G215"/>
  <c r="E215"/>
  <c r="W214"/>
  <c r="V214"/>
  <c r="U214"/>
  <c r="T214"/>
  <c r="S214"/>
  <c r="Q214"/>
  <c r="P214"/>
  <c r="O214"/>
  <c r="N214"/>
  <c r="M214"/>
  <c r="K214"/>
  <c r="J214"/>
  <c r="H214"/>
  <c r="G214"/>
  <c r="E214"/>
  <c r="D214"/>
  <c r="C214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W211"/>
  <c r="V211"/>
  <c r="U211"/>
  <c r="T211"/>
  <c r="S211"/>
  <c r="Q211"/>
  <c r="P211"/>
  <c r="O211"/>
  <c r="N211"/>
  <c r="M211"/>
  <c r="K211"/>
  <c r="J211"/>
  <c r="H211"/>
  <c r="G211"/>
  <c r="E211"/>
  <c r="W210"/>
  <c r="V210"/>
  <c r="U210"/>
  <c r="T210"/>
  <c r="S210"/>
  <c r="P210"/>
  <c r="O210"/>
  <c r="M210"/>
  <c r="J210"/>
  <c r="G210"/>
  <c r="D210"/>
  <c r="C210"/>
  <c r="W209"/>
  <c r="V209"/>
  <c r="U209"/>
  <c r="T209"/>
  <c r="S209"/>
  <c r="Q209"/>
  <c r="P209"/>
  <c r="O209"/>
  <c r="N209"/>
  <c r="M209"/>
  <c r="K209"/>
  <c r="J209"/>
  <c r="H209"/>
  <c r="G209"/>
  <c r="E209"/>
  <c r="W208"/>
  <c r="V208"/>
  <c r="U208"/>
  <c r="T208"/>
  <c r="S208"/>
  <c r="Q208"/>
  <c r="P208"/>
  <c r="O208"/>
  <c r="N208"/>
  <c r="M208"/>
  <c r="K208"/>
  <c r="J208"/>
  <c r="H208"/>
  <c r="G208"/>
  <c r="E208"/>
  <c r="W207"/>
  <c r="V207"/>
  <c r="U207"/>
  <c r="T207"/>
  <c r="S207"/>
  <c r="Q207"/>
  <c r="P207"/>
  <c r="O207"/>
  <c r="N207"/>
  <c r="M207"/>
  <c r="K207"/>
  <c r="J207"/>
  <c r="H207"/>
  <c r="G207"/>
  <c r="E207"/>
  <c r="W206"/>
  <c r="V206"/>
  <c r="U206"/>
  <c r="T206"/>
  <c r="S206"/>
  <c r="Q206"/>
  <c r="P206"/>
  <c r="O206"/>
  <c r="N206"/>
  <c r="M206"/>
  <c r="K206"/>
  <c r="J206"/>
  <c r="H206"/>
  <c r="G206"/>
  <c r="E206"/>
  <c r="W205"/>
  <c r="V205"/>
  <c r="U205"/>
  <c r="T205"/>
  <c r="S205"/>
  <c r="Q205"/>
  <c r="P205"/>
  <c r="O205"/>
  <c r="N205"/>
  <c r="M205"/>
  <c r="K205"/>
  <c r="J205"/>
  <c r="H205"/>
  <c r="G205"/>
  <c r="E205"/>
  <c r="D205"/>
  <c r="C205"/>
  <c r="W204"/>
  <c r="V204"/>
  <c r="U204"/>
  <c r="T204"/>
  <c r="S204"/>
  <c r="Q204"/>
  <c r="P204"/>
  <c r="O204"/>
  <c r="N204"/>
  <c r="M204"/>
  <c r="K204"/>
  <c r="J204"/>
  <c r="H204"/>
  <c r="G204"/>
  <c r="E204"/>
  <c r="W203"/>
  <c r="V203"/>
  <c r="U203"/>
  <c r="T203"/>
  <c r="S203"/>
  <c r="Q203"/>
  <c r="P203"/>
  <c r="O203"/>
  <c r="N203"/>
  <c r="M203"/>
  <c r="K203"/>
  <c r="J203"/>
  <c r="H203"/>
  <c r="G203"/>
  <c r="E203"/>
  <c r="W202"/>
  <c r="V202"/>
  <c r="U202"/>
  <c r="T202"/>
  <c r="S202"/>
  <c r="Q202"/>
  <c r="P202"/>
  <c r="O202"/>
  <c r="N202"/>
  <c r="M202"/>
  <c r="K202"/>
  <c r="J202"/>
  <c r="H202"/>
  <c r="G202"/>
  <c r="E202"/>
  <c r="W201"/>
  <c r="V201"/>
  <c r="U201"/>
  <c r="T201"/>
  <c r="S201"/>
  <c r="Q201"/>
  <c r="P201"/>
  <c r="O201"/>
  <c r="N201"/>
  <c r="M201"/>
  <c r="K201"/>
  <c r="J201"/>
  <c r="H201"/>
  <c r="G201"/>
  <c r="E201"/>
  <c r="D201"/>
  <c r="C201"/>
  <c r="W200"/>
  <c r="V200"/>
  <c r="U200"/>
  <c r="T200"/>
  <c r="S200"/>
  <c r="P200"/>
  <c r="O200"/>
  <c r="M200"/>
  <c r="J200"/>
  <c r="G200"/>
  <c r="D200"/>
  <c r="C200"/>
  <c r="W199"/>
  <c r="V199"/>
  <c r="U199"/>
  <c r="T199"/>
  <c r="S199"/>
  <c r="Q199"/>
  <c r="P199"/>
  <c r="O199"/>
  <c r="N199"/>
  <c r="M199"/>
  <c r="K199"/>
  <c r="J199"/>
  <c r="H199"/>
  <c r="G199"/>
  <c r="E199"/>
  <c r="D199"/>
  <c r="C199"/>
  <c r="W198"/>
  <c r="V198"/>
  <c r="U198"/>
  <c r="T198"/>
  <c r="S198"/>
  <c r="Q198"/>
  <c r="P198"/>
  <c r="O198"/>
  <c r="N198"/>
  <c r="M198"/>
  <c r="K198"/>
  <c r="J198"/>
  <c r="H198"/>
  <c r="G198"/>
  <c r="E198"/>
  <c r="D198"/>
  <c r="C198"/>
  <c r="W197"/>
  <c r="V197"/>
  <c r="U197"/>
  <c r="T197"/>
  <c r="S197"/>
  <c r="Q197"/>
  <c r="P197"/>
  <c r="O197"/>
  <c r="N197"/>
  <c r="M197"/>
  <c r="K197"/>
  <c r="J197"/>
  <c r="H197"/>
  <c r="G197"/>
  <c r="E197"/>
  <c r="W196"/>
  <c r="V196"/>
  <c r="U196"/>
  <c r="T196"/>
  <c r="S196"/>
  <c r="Q196"/>
  <c r="P196"/>
  <c r="O196"/>
  <c r="N196"/>
  <c r="M196"/>
  <c r="K196"/>
  <c r="J196"/>
  <c r="H196"/>
  <c r="G196"/>
  <c r="E196"/>
  <c r="W195"/>
  <c r="V195"/>
  <c r="U195"/>
  <c r="T195"/>
  <c r="S195"/>
  <c r="Q195"/>
  <c r="P195"/>
  <c r="O195"/>
  <c r="N195"/>
  <c r="M195"/>
  <c r="K195"/>
  <c r="J195"/>
  <c r="H195"/>
  <c r="G195"/>
  <c r="E195"/>
  <c r="W194"/>
  <c r="V194"/>
  <c r="U194"/>
  <c r="T194"/>
  <c r="S194"/>
  <c r="Q194"/>
  <c r="P194"/>
  <c r="O194"/>
  <c r="N194"/>
  <c r="M194"/>
  <c r="K194"/>
  <c r="J194"/>
  <c r="H194"/>
  <c r="G194"/>
  <c r="E194"/>
  <c r="D194"/>
  <c r="C194"/>
  <c r="W193"/>
  <c r="V193"/>
  <c r="U193"/>
  <c r="T193"/>
  <c r="S193"/>
  <c r="Q193"/>
  <c r="P193"/>
  <c r="O193"/>
  <c r="N193"/>
  <c r="M193"/>
  <c r="K193"/>
  <c r="J193"/>
  <c r="H193"/>
  <c r="G193"/>
  <c r="E193"/>
  <c r="W192"/>
  <c r="V192"/>
  <c r="U192"/>
  <c r="T192"/>
  <c r="S192"/>
  <c r="Q192"/>
  <c r="P192"/>
  <c r="O192"/>
  <c r="N192"/>
  <c r="M192"/>
  <c r="K192"/>
  <c r="J192"/>
  <c r="H192"/>
  <c r="G192"/>
  <c r="E192"/>
  <c r="W191"/>
  <c r="V191"/>
  <c r="U191"/>
  <c r="T191"/>
  <c r="S191"/>
  <c r="Q191"/>
  <c r="P191"/>
  <c r="O191"/>
  <c r="N191"/>
  <c r="M191"/>
  <c r="K191"/>
  <c r="J191"/>
  <c r="H191"/>
  <c r="G191"/>
  <c r="E191"/>
  <c r="D191"/>
  <c r="C191"/>
  <c r="W190"/>
  <c r="V190"/>
  <c r="U190"/>
  <c r="T190"/>
  <c r="S190"/>
  <c r="Q190"/>
  <c r="P190"/>
  <c r="O190"/>
  <c r="N190"/>
  <c r="M190"/>
  <c r="K190"/>
  <c r="J190"/>
  <c r="H190"/>
  <c r="G190"/>
  <c r="E190"/>
  <c r="D190"/>
  <c r="C190"/>
  <c r="W189"/>
  <c r="V189"/>
  <c r="U189"/>
  <c r="T189"/>
  <c r="S189"/>
  <c r="Q189"/>
  <c r="P189"/>
  <c r="O189"/>
  <c r="N189"/>
  <c r="M189"/>
  <c r="K189"/>
  <c r="J189"/>
  <c r="H189"/>
  <c r="G189"/>
  <c r="E189"/>
  <c r="D189"/>
  <c r="C189"/>
  <c r="W188"/>
  <c r="V188"/>
  <c r="U188"/>
  <c r="T188"/>
  <c r="S188"/>
  <c r="Q188"/>
  <c r="P188"/>
  <c r="O188"/>
  <c r="N188"/>
  <c r="M188"/>
  <c r="K188"/>
  <c r="J188"/>
  <c r="H188"/>
  <c r="G188"/>
  <c r="E188"/>
  <c r="D188"/>
  <c r="C188"/>
  <c r="W187"/>
  <c r="V187"/>
  <c r="U187"/>
  <c r="T187"/>
  <c r="S187"/>
  <c r="Q187"/>
  <c r="P187"/>
  <c r="O187"/>
  <c r="N187"/>
  <c r="M187"/>
  <c r="K187"/>
  <c r="J187"/>
  <c r="H187"/>
  <c r="G187"/>
  <c r="E187"/>
  <c r="W186"/>
  <c r="V186"/>
  <c r="U186"/>
  <c r="T186"/>
  <c r="S186"/>
  <c r="Q186"/>
  <c r="P186"/>
  <c r="O186"/>
  <c r="N186"/>
  <c r="M186"/>
  <c r="K186"/>
  <c r="J186"/>
  <c r="H186"/>
  <c r="G186"/>
  <c r="E186"/>
  <c r="D186"/>
  <c r="C186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W183"/>
  <c r="V183"/>
  <c r="U183"/>
  <c r="T183"/>
  <c r="S183"/>
  <c r="Q183"/>
  <c r="P183"/>
  <c r="O183"/>
  <c r="N183"/>
  <c r="M183"/>
  <c r="K183"/>
  <c r="J183"/>
  <c r="H183"/>
  <c r="G183"/>
  <c r="E183"/>
  <c r="W182"/>
  <c r="V182"/>
  <c r="U182"/>
  <c r="T182"/>
  <c r="S182"/>
  <c r="Q182"/>
  <c r="P182"/>
  <c r="O182"/>
  <c r="N182"/>
  <c r="M182"/>
  <c r="K182"/>
  <c r="J182"/>
  <c r="H182"/>
  <c r="G182"/>
  <c r="E182"/>
  <c r="W181"/>
  <c r="V181"/>
  <c r="U181"/>
  <c r="T181"/>
  <c r="S181"/>
  <c r="Q181"/>
  <c r="P181"/>
  <c r="O181"/>
  <c r="N181"/>
  <c r="M181"/>
  <c r="K181"/>
  <c r="J181"/>
  <c r="H181"/>
  <c r="G181"/>
  <c r="E181"/>
  <c r="D181"/>
  <c r="C181"/>
  <c r="W180"/>
  <c r="V180"/>
  <c r="U180"/>
  <c r="T180"/>
  <c r="S180"/>
  <c r="Q180"/>
  <c r="P180"/>
  <c r="O180"/>
  <c r="N180"/>
  <c r="M180"/>
  <c r="K180"/>
  <c r="J180"/>
  <c r="H180"/>
  <c r="G180"/>
  <c r="E180"/>
  <c r="D180"/>
  <c r="C180"/>
  <c r="W179"/>
  <c r="V179"/>
  <c r="U179"/>
  <c r="T179"/>
  <c r="S179"/>
  <c r="Q179"/>
  <c r="P179"/>
  <c r="O179"/>
  <c r="N179"/>
  <c r="M179"/>
  <c r="K179"/>
  <c r="J179"/>
  <c r="H179"/>
  <c r="G179"/>
  <c r="E179"/>
  <c r="D179"/>
  <c r="C179"/>
  <c r="W178"/>
  <c r="V178"/>
  <c r="U178"/>
  <c r="T178"/>
  <c r="S178"/>
  <c r="P178"/>
  <c r="O178"/>
  <c r="M178"/>
  <c r="J178"/>
  <c r="G178"/>
  <c r="D178"/>
  <c r="C178"/>
  <c r="W177"/>
  <c r="V177"/>
  <c r="U177"/>
  <c r="T177"/>
  <c r="S177"/>
  <c r="Q177"/>
  <c r="P177"/>
  <c r="O177"/>
  <c r="N177"/>
  <c r="M177"/>
  <c r="K177"/>
  <c r="J177"/>
  <c r="H177"/>
  <c r="G177"/>
  <c r="E177"/>
  <c r="D177"/>
  <c r="C177"/>
  <c r="W176"/>
  <c r="V176"/>
  <c r="U176"/>
  <c r="T176"/>
  <c r="S176"/>
  <c r="Q176"/>
  <c r="P176"/>
  <c r="O176"/>
  <c r="N176"/>
  <c r="M176"/>
  <c r="K176"/>
  <c r="J176"/>
  <c r="H176"/>
  <c r="G176"/>
  <c r="E176"/>
  <c r="D176"/>
  <c r="C176"/>
  <c r="W175"/>
  <c r="V175"/>
  <c r="U175"/>
  <c r="T175"/>
  <c r="S175"/>
  <c r="Q175"/>
  <c r="P175"/>
  <c r="O175"/>
  <c r="N175"/>
  <c r="M175"/>
  <c r="K175"/>
  <c r="J175"/>
  <c r="H175"/>
  <c r="G175"/>
  <c r="E175"/>
  <c r="W174"/>
  <c r="V174"/>
  <c r="U174"/>
  <c r="T174"/>
  <c r="S174"/>
  <c r="Q174"/>
  <c r="P174"/>
  <c r="O174"/>
  <c r="N174"/>
  <c r="M174"/>
  <c r="K174"/>
  <c r="J174"/>
  <c r="H174"/>
  <c r="G174"/>
  <c r="E174"/>
  <c r="D174"/>
  <c r="C174"/>
  <c r="W173"/>
  <c r="V173"/>
  <c r="U173"/>
  <c r="T173"/>
  <c r="S173"/>
  <c r="Q173"/>
  <c r="P173"/>
  <c r="O173"/>
  <c r="N173"/>
  <c r="M173"/>
  <c r="K173"/>
  <c r="J173"/>
  <c r="H173"/>
  <c r="G173"/>
  <c r="E173"/>
  <c r="W172"/>
  <c r="V172"/>
  <c r="U172"/>
  <c r="T172"/>
  <c r="S172"/>
  <c r="Q172"/>
  <c r="P172"/>
  <c r="O172"/>
  <c r="N172"/>
  <c r="M172"/>
  <c r="K172"/>
  <c r="J172"/>
  <c r="H172"/>
  <c r="G172"/>
  <c r="E172"/>
  <c r="W171"/>
  <c r="V171"/>
  <c r="U171"/>
  <c r="T171"/>
  <c r="S171"/>
  <c r="Q171"/>
  <c r="P171"/>
  <c r="O171"/>
  <c r="N171"/>
  <c r="M171"/>
  <c r="K171"/>
  <c r="J171"/>
  <c r="H171"/>
  <c r="G171"/>
  <c r="E171"/>
  <c r="D171"/>
  <c r="C171"/>
  <c r="W170"/>
  <c r="V170"/>
  <c r="U170"/>
  <c r="T170"/>
  <c r="S170"/>
  <c r="Q170"/>
  <c r="P170"/>
  <c r="O170"/>
  <c r="N170"/>
  <c r="M170"/>
  <c r="K170"/>
  <c r="J170"/>
  <c r="H170"/>
  <c r="G170"/>
  <c r="E170"/>
  <c r="W169"/>
  <c r="V169"/>
  <c r="U169"/>
  <c r="T169"/>
  <c r="S169"/>
  <c r="Q169"/>
  <c r="P169"/>
  <c r="O169"/>
  <c r="N169"/>
  <c r="M169"/>
  <c r="K169"/>
  <c r="J169"/>
  <c r="H169"/>
  <c r="G169"/>
  <c r="E169"/>
  <c r="W168"/>
  <c r="V168"/>
  <c r="U168"/>
  <c r="T168"/>
  <c r="S168"/>
  <c r="Q168"/>
  <c r="P168"/>
  <c r="O168"/>
  <c r="N168"/>
  <c r="M168"/>
  <c r="K168"/>
  <c r="J168"/>
  <c r="H168"/>
  <c r="G168"/>
  <c r="E168"/>
  <c r="D168"/>
  <c r="C168"/>
  <c r="W167"/>
  <c r="V167"/>
  <c r="U167"/>
  <c r="T167"/>
  <c r="S167"/>
  <c r="Q167"/>
  <c r="P167"/>
  <c r="O167"/>
  <c r="N167"/>
  <c r="M167"/>
  <c r="K167"/>
  <c r="J167"/>
  <c r="H167"/>
  <c r="G167"/>
  <c r="E167"/>
  <c r="D167"/>
  <c r="C167"/>
  <c r="W166"/>
  <c r="V166"/>
  <c r="U166"/>
  <c r="T166"/>
  <c r="S166"/>
  <c r="Q166"/>
  <c r="P166"/>
  <c r="O166"/>
  <c r="N166"/>
  <c r="M166"/>
  <c r="K166"/>
  <c r="J166"/>
  <c r="H166"/>
  <c r="G166"/>
  <c r="E166"/>
  <c r="W165"/>
  <c r="V165"/>
  <c r="U165"/>
  <c r="T165"/>
  <c r="S165"/>
  <c r="Q165"/>
  <c r="P165"/>
  <c r="O165"/>
  <c r="N165"/>
  <c r="M165"/>
  <c r="K165"/>
  <c r="J165"/>
  <c r="H165"/>
  <c r="G165"/>
  <c r="E165"/>
  <c r="W164"/>
  <c r="V164"/>
  <c r="U164"/>
  <c r="T164"/>
  <c r="S164"/>
  <c r="Q164"/>
  <c r="P164"/>
  <c r="O164"/>
  <c r="N164"/>
  <c r="M164"/>
  <c r="K164"/>
  <c r="J164"/>
  <c r="H164"/>
  <c r="G164"/>
  <c r="E164"/>
  <c r="W163"/>
  <c r="V163"/>
  <c r="U163"/>
  <c r="T163"/>
  <c r="S163"/>
  <c r="Q163"/>
  <c r="P163"/>
  <c r="O163"/>
  <c r="N163"/>
  <c r="M163"/>
  <c r="K163"/>
  <c r="J163"/>
  <c r="H163"/>
  <c r="G163"/>
  <c r="E163"/>
  <c r="D163"/>
  <c r="C163"/>
  <c r="W162"/>
  <c r="V162"/>
  <c r="U162"/>
  <c r="T162"/>
  <c r="S162"/>
  <c r="Q162"/>
  <c r="P162"/>
  <c r="O162"/>
  <c r="N162"/>
  <c r="M162"/>
  <c r="K162"/>
  <c r="J162"/>
  <c r="H162"/>
  <c r="G162"/>
  <c r="E162"/>
  <c r="W161"/>
  <c r="V161"/>
  <c r="U161"/>
  <c r="T161"/>
  <c r="S161"/>
  <c r="Q161"/>
  <c r="P161"/>
  <c r="O161"/>
  <c r="N161"/>
  <c r="M161"/>
  <c r="K161"/>
  <c r="J161"/>
  <c r="H161"/>
  <c r="G161"/>
  <c r="E161"/>
  <c r="D161"/>
  <c r="C161"/>
  <c r="W160"/>
  <c r="V160"/>
  <c r="U160"/>
  <c r="T160"/>
  <c r="S160"/>
  <c r="Q160"/>
  <c r="P160"/>
  <c r="O160"/>
  <c r="N160"/>
  <c r="M160"/>
  <c r="K160"/>
  <c r="J160"/>
  <c r="H160"/>
  <c r="G160"/>
  <c r="E160"/>
  <c r="W159"/>
  <c r="V159"/>
  <c r="U159"/>
  <c r="T159"/>
  <c r="S159"/>
  <c r="Q159"/>
  <c r="P159"/>
  <c r="O159"/>
  <c r="N159"/>
  <c r="M159"/>
  <c r="K159"/>
  <c r="J159"/>
  <c r="H159"/>
  <c r="G159"/>
  <c r="E159"/>
  <c r="D159"/>
  <c r="C159"/>
  <c r="W158"/>
  <c r="V158"/>
  <c r="U158"/>
  <c r="T158"/>
  <c r="S158"/>
  <c r="Q158"/>
  <c r="P158"/>
  <c r="O158"/>
  <c r="N158"/>
  <c r="M158"/>
  <c r="K158"/>
  <c r="J158"/>
  <c r="H158"/>
  <c r="G158"/>
  <c r="E158"/>
  <c r="D158"/>
  <c r="C158"/>
  <c r="W157"/>
  <c r="V157"/>
  <c r="U157"/>
  <c r="T157"/>
  <c r="S157"/>
  <c r="Q157"/>
  <c r="P157"/>
  <c r="O157"/>
  <c r="N157"/>
  <c r="M157"/>
  <c r="K157"/>
  <c r="J157"/>
  <c r="H157"/>
  <c r="G157"/>
  <c r="E157"/>
  <c r="W156"/>
  <c r="V156"/>
  <c r="U156"/>
  <c r="T156"/>
  <c r="S156"/>
  <c r="Q156"/>
  <c r="P156"/>
  <c r="O156"/>
  <c r="N156"/>
  <c r="M156"/>
  <c r="K156"/>
  <c r="J156"/>
  <c r="H156"/>
  <c r="G156"/>
  <c r="E156"/>
  <c r="W155"/>
  <c r="V155"/>
  <c r="U155"/>
  <c r="T155"/>
  <c r="S155"/>
  <c r="Q155"/>
  <c r="P155"/>
  <c r="O155"/>
  <c r="N155"/>
  <c r="M155"/>
  <c r="K155"/>
  <c r="J155"/>
  <c r="H155"/>
  <c r="G155"/>
  <c r="E155"/>
  <c r="W154"/>
  <c r="V154"/>
  <c r="U154"/>
  <c r="T154"/>
  <c r="S154"/>
  <c r="Q154"/>
  <c r="P154"/>
  <c r="O154"/>
  <c r="N154"/>
  <c r="M154"/>
  <c r="K154"/>
  <c r="J154"/>
  <c r="H154"/>
  <c r="G154"/>
  <c r="E154"/>
  <c r="W153"/>
  <c r="V153"/>
  <c r="U153"/>
  <c r="T153"/>
  <c r="S153"/>
  <c r="Q153"/>
  <c r="P153"/>
  <c r="O153"/>
  <c r="N153"/>
  <c r="M153"/>
  <c r="K153"/>
  <c r="J153"/>
  <c r="H153"/>
  <c r="G153"/>
  <c r="E153"/>
  <c r="D153"/>
  <c r="C153"/>
  <c r="W152"/>
  <c r="V152"/>
  <c r="U152"/>
  <c r="T152"/>
  <c r="S152"/>
  <c r="Q152"/>
  <c r="P152"/>
  <c r="O152"/>
  <c r="N152"/>
  <c r="M152"/>
  <c r="K152"/>
  <c r="J152"/>
  <c r="H152"/>
  <c r="G152"/>
  <c r="E152"/>
  <c r="D152"/>
  <c r="C152"/>
  <c r="W151"/>
  <c r="V151"/>
  <c r="U151"/>
  <c r="T151"/>
  <c r="S151"/>
  <c r="Q151"/>
  <c r="P151"/>
  <c r="O151"/>
  <c r="N151"/>
  <c r="M151"/>
  <c r="K151"/>
  <c r="J151"/>
  <c r="H151"/>
  <c r="G151"/>
  <c r="E151"/>
  <c r="D151"/>
  <c r="C151"/>
  <c r="W150"/>
  <c r="V150"/>
  <c r="U150"/>
  <c r="T150"/>
  <c r="S150"/>
  <c r="Q150"/>
  <c r="P150"/>
  <c r="O150"/>
  <c r="N150"/>
  <c r="M150"/>
  <c r="K150"/>
  <c r="J150"/>
  <c r="H150"/>
  <c r="G150"/>
  <c r="E150"/>
  <c r="D150"/>
  <c r="C150"/>
  <c r="W149"/>
  <c r="V149"/>
  <c r="U149"/>
  <c r="T149"/>
  <c r="S149"/>
  <c r="Q149"/>
  <c r="P149"/>
  <c r="O149"/>
  <c r="N149"/>
  <c r="M149"/>
  <c r="K149"/>
  <c r="J149"/>
  <c r="H149"/>
  <c r="G149"/>
  <c r="E149"/>
  <c r="D149"/>
  <c r="C149"/>
  <c r="W148"/>
  <c r="V148"/>
  <c r="U148"/>
  <c r="T148"/>
  <c r="S148"/>
  <c r="Q148"/>
  <c r="P148"/>
  <c r="O148"/>
  <c r="N148"/>
  <c r="M148"/>
  <c r="K148"/>
  <c r="J148"/>
  <c r="H148"/>
  <c r="G148"/>
  <c r="E148"/>
  <c r="D148"/>
  <c r="C148"/>
  <c r="W147"/>
  <c r="V147"/>
  <c r="U147"/>
  <c r="T147"/>
  <c r="S147"/>
  <c r="Q147"/>
  <c r="P147"/>
  <c r="O147"/>
  <c r="N147"/>
  <c r="M147"/>
  <c r="K147"/>
  <c r="J147"/>
  <c r="H147"/>
  <c r="G147"/>
  <c r="E147"/>
  <c r="W146"/>
  <c r="V146"/>
  <c r="U146"/>
  <c r="T146"/>
  <c r="S146"/>
  <c r="P146"/>
  <c r="O146"/>
  <c r="M146"/>
  <c r="J146"/>
  <c r="G146"/>
  <c r="D146"/>
  <c r="C146"/>
  <c r="W145"/>
  <c r="V145"/>
  <c r="U145"/>
  <c r="T145"/>
  <c r="S145"/>
  <c r="Q145"/>
  <c r="P145"/>
  <c r="O145"/>
  <c r="N145"/>
  <c r="M145"/>
  <c r="K145"/>
  <c r="J145"/>
  <c r="H145"/>
  <c r="G145"/>
  <c r="E145"/>
  <c r="D145"/>
  <c r="C145"/>
  <c r="W144"/>
  <c r="V144"/>
  <c r="U144"/>
  <c r="T144"/>
  <c r="S144"/>
  <c r="Q144"/>
  <c r="P144"/>
  <c r="O144"/>
  <c r="N144"/>
  <c r="M144"/>
  <c r="K144"/>
  <c r="J144"/>
  <c r="H144"/>
  <c r="G144"/>
  <c r="E144"/>
  <c r="W143"/>
  <c r="V143"/>
  <c r="U143"/>
  <c r="T143"/>
  <c r="S143"/>
  <c r="Q143"/>
  <c r="P143"/>
  <c r="O143"/>
  <c r="N143"/>
  <c r="M143"/>
  <c r="K143"/>
  <c r="J143"/>
  <c r="H143"/>
  <c r="G143"/>
  <c r="E143"/>
  <c r="D143"/>
  <c r="C143"/>
  <c r="W142"/>
  <c r="V142"/>
  <c r="U142"/>
  <c r="T142"/>
  <c r="S142"/>
  <c r="Q142"/>
  <c r="P142"/>
  <c r="O142"/>
  <c r="N142"/>
  <c r="M142"/>
  <c r="K142"/>
  <c r="J142"/>
  <c r="H142"/>
  <c r="G142"/>
  <c r="E142"/>
  <c r="D142"/>
  <c r="C142"/>
  <c r="W141"/>
  <c r="V141"/>
  <c r="U141"/>
  <c r="T141"/>
  <c r="S141"/>
  <c r="Q141"/>
  <c r="P141"/>
  <c r="O141"/>
  <c r="N141"/>
  <c r="M141"/>
  <c r="K141"/>
  <c r="J141"/>
  <c r="H141"/>
  <c r="G141"/>
  <c r="E141"/>
  <c r="D141"/>
  <c r="C141"/>
  <c r="W140"/>
  <c r="V140"/>
  <c r="U140"/>
  <c r="T140"/>
  <c r="S140"/>
  <c r="Q140"/>
  <c r="P140"/>
  <c r="O140"/>
  <c r="N140"/>
  <c r="M140"/>
  <c r="K140"/>
  <c r="J140"/>
  <c r="H140"/>
  <c r="G140"/>
  <c r="E140"/>
  <c r="W139"/>
  <c r="V139"/>
  <c r="U139"/>
  <c r="T139"/>
  <c r="S139"/>
  <c r="Q139"/>
  <c r="P139"/>
  <c r="O139"/>
  <c r="N139"/>
  <c r="M139"/>
  <c r="K139"/>
  <c r="J139"/>
  <c r="H139"/>
  <c r="G139"/>
  <c r="E139"/>
  <c r="D139"/>
  <c r="C139"/>
  <c r="W138"/>
  <c r="V138"/>
  <c r="U138"/>
  <c r="T138"/>
  <c r="S138"/>
  <c r="Q138"/>
  <c r="P138"/>
  <c r="O138"/>
  <c r="N138"/>
  <c r="M138"/>
  <c r="K138"/>
  <c r="J138"/>
  <c r="H138"/>
  <c r="G138"/>
  <c r="E138"/>
  <c r="D138"/>
  <c r="C138"/>
  <c r="W137"/>
  <c r="V137"/>
  <c r="U137"/>
  <c r="T137"/>
  <c r="S137"/>
  <c r="Q137"/>
  <c r="P137"/>
  <c r="O137"/>
  <c r="N137"/>
  <c r="M137"/>
  <c r="K137"/>
  <c r="J137"/>
  <c r="H137"/>
  <c r="G137"/>
  <c r="E137"/>
  <c r="D137"/>
  <c r="C137"/>
  <c r="W136"/>
  <c r="V136"/>
  <c r="U136"/>
  <c r="T136"/>
  <c r="S136"/>
  <c r="Q136"/>
  <c r="P136"/>
  <c r="O136"/>
  <c r="N136"/>
  <c r="M136"/>
  <c r="K136"/>
  <c r="J136"/>
  <c r="H136"/>
  <c r="G136"/>
  <c r="E136"/>
  <c r="D136"/>
  <c r="C136"/>
  <c r="W135"/>
  <c r="V135"/>
  <c r="U135"/>
  <c r="T135"/>
  <c r="S135"/>
  <c r="Q135"/>
  <c r="P135"/>
  <c r="O135"/>
  <c r="N135"/>
  <c r="M135"/>
  <c r="K135"/>
  <c r="J135"/>
  <c r="H135"/>
  <c r="G135"/>
  <c r="E135"/>
  <c r="D135"/>
  <c r="C135"/>
  <c r="W134"/>
  <c r="V134"/>
  <c r="U134"/>
  <c r="T134"/>
  <c r="S134"/>
  <c r="P134"/>
  <c r="O134"/>
  <c r="M134"/>
  <c r="J134"/>
  <c r="G134"/>
  <c r="D134"/>
  <c r="C134"/>
  <c r="W133"/>
  <c r="V133"/>
  <c r="U133"/>
  <c r="T133"/>
  <c r="S133"/>
  <c r="Q133"/>
  <c r="P133"/>
  <c r="O133"/>
  <c r="N133"/>
  <c r="M133"/>
  <c r="K133"/>
  <c r="J133"/>
  <c r="H133"/>
  <c r="G133"/>
  <c r="E133"/>
  <c r="D133"/>
  <c r="C133"/>
  <c r="W132"/>
  <c r="V132"/>
  <c r="U132"/>
  <c r="T132"/>
  <c r="S132"/>
  <c r="Q132"/>
  <c r="P132"/>
  <c r="O132"/>
  <c r="N132"/>
  <c r="M132"/>
  <c r="K132"/>
  <c r="J132"/>
  <c r="H132"/>
  <c r="G132"/>
  <c r="E132"/>
  <c r="W131"/>
  <c r="V131"/>
  <c r="U131"/>
  <c r="T131"/>
  <c r="S131"/>
  <c r="Q131"/>
  <c r="P131"/>
  <c r="O131"/>
  <c r="N131"/>
  <c r="M131"/>
  <c r="K131"/>
  <c r="J131"/>
  <c r="H131"/>
  <c r="G131"/>
  <c r="E131"/>
  <c r="D131"/>
  <c r="C131"/>
  <c r="W130"/>
  <c r="V130"/>
  <c r="U130"/>
  <c r="T130"/>
  <c r="S130"/>
  <c r="Q130"/>
  <c r="P130"/>
  <c r="O130"/>
  <c r="N130"/>
  <c r="M130"/>
  <c r="K130"/>
  <c r="J130"/>
  <c r="H130"/>
  <c r="G130"/>
  <c r="E130"/>
  <c r="D130"/>
  <c r="C130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W127"/>
  <c r="V127"/>
  <c r="U127"/>
  <c r="T127"/>
  <c r="S127"/>
  <c r="Q127"/>
  <c r="P127"/>
  <c r="O127"/>
  <c r="N127"/>
  <c r="M127"/>
  <c r="K127"/>
  <c r="J127"/>
  <c r="H127"/>
  <c r="G127"/>
  <c r="E127"/>
  <c r="W126"/>
  <c r="V126"/>
  <c r="U126"/>
  <c r="T126"/>
  <c r="S126"/>
  <c r="Q126"/>
  <c r="P126"/>
  <c r="O126"/>
  <c r="N126"/>
  <c r="M126"/>
  <c r="K126"/>
  <c r="J126"/>
  <c r="H126"/>
  <c r="G126"/>
  <c r="E126"/>
  <c r="D126"/>
  <c r="C126"/>
  <c r="W125"/>
  <c r="V125"/>
  <c r="U125"/>
  <c r="T125"/>
  <c r="S125"/>
  <c r="Q125"/>
  <c r="P125"/>
  <c r="O125"/>
  <c r="N125"/>
  <c r="M125"/>
  <c r="K125"/>
  <c r="J125"/>
  <c r="H125"/>
  <c r="G125"/>
  <c r="E125"/>
  <c r="W124"/>
  <c r="V124"/>
  <c r="U124"/>
  <c r="T124"/>
  <c r="S124"/>
  <c r="Q124"/>
  <c r="P124"/>
  <c r="O124"/>
  <c r="N124"/>
  <c r="M124"/>
  <c r="K124"/>
  <c r="J124"/>
  <c r="H124"/>
  <c r="G124"/>
  <c r="E124"/>
  <c r="W123"/>
  <c r="V123"/>
  <c r="U123"/>
  <c r="T123"/>
  <c r="S123"/>
  <c r="Q123"/>
  <c r="P123"/>
  <c r="O123"/>
  <c r="N123"/>
  <c r="M123"/>
  <c r="K123"/>
  <c r="J123"/>
  <c r="H123"/>
  <c r="G123"/>
  <c r="E123"/>
  <c r="D123"/>
  <c r="C123"/>
  <c r="W122"/>
  <c r="V122"/>
  <c r="U122"/>
  <c r="T122"/>
  <c r="S122"/>
  <c r="Q122"/>
  <c r="P122"/>
  <c r="O122"/>
  <c r="N122"/>
  <c r="M122"/>
  <c r="K122"/>
  <c r="J122"/>
  <c r="H122"/>
  <c r="G122"/>
  <c r="E122"/>
  <c r="D122"/>
  <c r="C122"/>
  <c r="W121"/>
  <c r="V121"/>
  <c r="U121"/>
  <c r="T121"/>
  <c r="S121"/>
  <c r="P121"/>
  <c r="O121"/>
  <c r="M121"/>
  <c r="J121"/>
  <c r="G121"/>
  <c r="D121"/>
  <c r="C121"/>
  <c r="W120"/>
  <c r="V120"/>
  <c r="U120"/>
  <c r="T120"/>
  <c r="S120"/>
  <c r="Q120"/>
  <c r="P120"/>
  <c r="O120"/>
  <c r="N120"/>
  <c r="M120"/>
  <c r="K120"/>
  <c r="J120"/>
  <c r="H120"/>
  <c r="G120"/>
  <c r="E120"/>
  <c r="D120"/>
  <c r="C120"/>
  <c r="W119"/>
  <c r="V119"/>
  <c r="U119"/>
  <c r="T119"/>
  <c r="S119"/>
  <c r="Q119"/>
  <c r="P119"/>
  <c r="O119"/>
  <c r="N119"/>
  <c r="M119"/>
  <c r="K119"/>
  <c r="J119"/>
  <c r="H119"/>
  <c r="G119"/>
  <c r="E119"/>
  <c r="W118"/>
  <c r="V118"/>
  <c r="U118"/>
  <c r="T118"/>
  <c r="S118"/>
  <c r="Q118"/>
  <c r="P118"/>
  <c r="O118"/>
  <c r="N118"/>
  <c r="M118"/>
  <c r="K118"/>
  <c r="J118"/>
  <c r="H118"/>
  <c r="G118"/>
  <c r="E118"/>
  <c r="W117"/>
  <c r="V117"/>
  <c r="U117"/>
  <c r="T117"/>
  <c r="S117"/>
  <c r="Q117"/>
  <c r="P117"/>
  <c r="O117"/>
  <c r="N117"/>
  <c r="M117"/>
  <c r="K117"/>
  <c r="J117"/>
  <c r="H117"/>
  <c r="G117"/>
  <c r="E117"/>
  <c r="W116"/>
  <c r="V116"/>
  <c r="U116"/>
  <c r="T116"/>
  <c r="S116"/>
  <c r="Q116"/>
  <c r="P116"/>
  <c r="O116"/>
  <c r="N116"/>
  <c r="M116"/>
  <c r="K116"/>
  <c r="J116"/>
  <c r="H116"/>
  <c r="G116"/>
  <c r="E116"/>
  <c r="D116"/>
  <c r="C116"/>
  <c r="W115"/>
  <c r="V115"/>
  <c r="U115"/>
  <c r="T115"/>
  <c r="S115"/>
  <c r="Q115"/>
  <c r="P115"/>
  <c r="O115"/>
  <c r="N115"/>
  <c r="M115"/>
  <c r="K115"/>
  <c r="J115"/>
  <c r="H115"/>
  <c r="G115"/>
  <c r="E115"/>
  <c r="D115"/>
  <c r="C115"/>
  <c r="W114"/>
  <c r="V114"/>
  <c r="U114"/>
  <c r="T114"/>
  <c r="S114"/>
  <c r="Q114"/>
  <c r="P114"/>
  <c r="O114"/>
  <c r="N114"/>
  <c r="M114"/>
  <c r="K114"/>
  <c r="J114"/>
  <c r="H114"/>
  <c r="G114"/>
  <c r="E114"/>
  <c r="W113"/>
  <c r="V113"/>
  <c r="U113"/>
  <c r="T113"/>
  <c r="S113"/>
  <c r="Q113"/>
  <c r="P113"/>
  <c r="O113"/>
  <c r="N113"/>
  <c r="M113"/>
  <c r="K113"/>
  <c r="J113"/>
  <c r="H113"/>
  <c r="G113"/>
  <c r="E113"/>
  <c r="W112"/>
  <c r="V112"/>
  <c r="U112"/>
  <c r="T112"/>
  <c r="S112"/>
  <c r="Q112"/>
  <c r="P112"/>
  <c r="O112"/>
  <c r="N112"/>
  <c r="M112"/>
  <c r="K112"/>
  <c r="J112"/>
  <c r="H112"/>
  <c r="G112"/>
  <c r="E112"/>
  <c r="D112"/>
  <c r="C112"/>
  <c r="W111"/>
  <c r="V111"/>
  <c r="U111"/>
  <c r="T111"/>
  <c r="S111"/>
  <c r="Q111"/>
  <c r="P111"/>
  <c r="O111"/>
  <c r="N111"/>
  <c r="M111"/>
  <c r="K111"/>
  <c r="J111"/>
  <c r="H111"/>
  <c r="G111"/>
  <c r="E111"/>
  <c r="W110"/>
  <c r="V110"/>
  <c r="U110"/>
  <c r="T110"/>
  <c r="S110"/>
  <c r="Q110"/>
  <c r="P110"/>
  <c r="O110"/>
  <c r="N110"/>
  <c r="M110"/>
  <c r="K110"/>
  <c r="J110"/>
  <c r="H110"/>
  <c r="G110"/>
  <c r="E110"/>
  <c r="W109"/>
  <c r="V109"/>
  <c r="U109"/>
  <c r="T109"/>
  <c r="S109"/>
  <c r="P109"/>
  <c r="O109"/>
  <c r="M109"/>
  <c r="J109"/>
  <c r="G109"/>
  <c r="D109"/>
  <c r="C109"/>
  <c r="W108"/>
  <c r="V108"/>
  <c r="U108"/>
  <c r="T108"/>
  <c r="S108"/>
  <c r="Q108"/>
  <c r="P108"/>
  <c r="O108"/>
  <c r="N108"/>
  <c r="M108"/>
  <c r="K108"/>
  <c r="J108"/>
  <c r="H108"/>
  <c r="G108"/>
  <c r="E108"/>
  <c r="W107"/>
  <c r="V107"/>
  <c r="U107"/>
  <c r="T107"/>
  <c r="S107"/>
  <c r="Q107"/>
  <c r="P107"/>
  <c r="O107"/>
  <c r="N107"/>
  <c r="M107"/>
  <c r="K107"/>
  <c r="J107"/>
  <c r="H107"/>
  <c r="G107"/>
  <c r="E107"/>
  <c r="W106"/>
  <c r="V106"/>
  <c r="U106"/>
  <c r="T106"/>
  <c r="S106"/>
  <c r="Q106"/>
  <c r="P106"/>
  <c r="O106"/>
  <c r="N106"/>
  <c r="M106"/>
  <c r="K106"/>
  <c r="J106"/>
  <c r="H106"/>
  <c r="G106"/>
  <c r="E106"/>
  <c r="W105"/>
  <c r="V105"/>
  <c r="U105"/>
  <c r="T105"/>
  <c r="S105"/>
  <c r="Q105"/>
  <c r="P105"/>
  <c r="O105"/>
  <c r="N105"/>
  <c r="M105"/>
  <c r="K105"/>
  <c r="J105"/>
  <c r="H105"/>
  <c r="G105"/>
  <c r="E105"/>
  <c r="W104"/>
  <c r="V104"/>
  <c r="U104"/>
  <c r="T104"/>
  <c r="S104"/>
  <c r="Q104"/>
  <c r="P104"/>
  <c r="O104"/>
  <c r="N104"/>
  <c r="M104"/>
  <c r="K104"/>
  <c r="J104"/>
  <c r="H104"/>
  <c r="G104"/>
  <c r="E104"/>
  <c r="D104"/>
  <c r="C104"/>
  <c r="W103"/>
  <c r="V103"/>
  <c r="U103"/>
  <c r="T103"/>
  <c r="S103"/>
  <c r="Q103"/>
  <c r="P103"/>
  <c r="O103"/>
  <c r="N103"/>
  <c r="M103"/>
  <c r="K103"/>
  <c r="J103"/>
  <c r="H103"/>
  <c r="G103"/>
  <c r="E103"/>
  <c r="D103"/>
  <c r="C103"/>
  <c r="W102"/>
  <c r="V102"/>
  <c r="U102"/>
  <c r="T102"/>
  <c r="S102"/>
  <c r="Q102"/>
  <c r="P102"/>
  <c r="O102"/>
  <c r="N102"/>
  <c r="M102"/>
  <c r="K102"/>
  <c r="J102"/>
  <c r="H102"/>
  <c r="G102"/>
  <c r="E102"/>
  <c r="W101"/>
  <c r="V101"/>
  <c r="U101"/>
  <c r="T101"/>
  <c r="S101"/>
  <c r="Q101"/>
  <c r="P101"/>
  <c r="O101"/>
  <c r="N101"/>
  <c r="M101"/>
  <c r="K101"/>
  <c r="J101"/>
  <c r="H101"/>
  <c r="G101"/>
  <c r="E101"/>
  <c r="W100"/>
  <c r="V100"/>
  <c r="U100"/>
  <c r="T100"/>
  <c r="S100"/>
  <c r="Q100"/>
  <c r="P100"/>
  <c r="O100"/>
  <c r="N100"/>
  <c r="M100"/>
  <c r="K100"/>
  <c r="J100"/>
  <c r="H100"/>
  <c r="G100"/>
  <c r="E100"/>
  <c r="D100"/>
  <c r="C100"/>
  <c r="W99"/>
  <c r="V99"/>
  <c r="U99"/>
  <c r="T99"/>
  <c r="S99"/>
  <c r="Q99"/>
  <c r="P99"/>
  <c r="O99"/>
  <c r="N99"/>
  <c r="M99"/>
  <c r="K99"/>
  <c r="J99"/>
  <c r="H99"/>
  <c r="G99"/>
  <c r="E99"/>
  <c r="D99"/>
  <c r="C99"/>
  <c r="W98"/>
  <c r="V98"/>
  <c r="U98"/>
  <c r="T98"/>
  <c r="S98"/>
  <c r="Q98"/>
  <c r="P98"/>
  <c r="O98"/>
  <c r="N98"/>
  <c r="M98"/>
  <c r="K98"/>
  <c r="J98"/>
  <c r="H98"/>
  <c r="G98"/>
  <c r="E98"/>
  <c r="D98"/>
  <c r="C98"/>
  <c r="W97"/>
  <c r="V97"/>
  <c r="U97"/>
  <c r="T97"/>
  <c r="S97"/>
  <c r="Q97"/>
  <c r="P97"/>
  <c r="O97"/>
  <c r="N97"/>
  <c r="M97"/>
  <c r="K97"/>
  <c r="J97"/>
  <c r="H97"/>
  <c r="G97"/>
  <c r="E97"/>
  <c r="D97"/>
  <c r="C97"/>
  <c r="W96"/>
  <c r="V96"/>
  <c r="U96"/>
  <c r="T96"/>
  <c r="S96"/>
  <c r="Q96"/>
  <c r="P96"/>
  <c r="O96"/>
  <c r="N96"/>
  <c r="M96"/>
  <c r="K96"/>
  <c r="J96"/>
  <c r="H96"/>
  <c r="G96"/>
  <c r="E96"/>
  <c r="D96"/>
  <c r="C96"/>
  <c r="W95"/>
  <c r="V95"/>
  <c r="U95"/>
  <c r="T95"/>
  <c r="S95"/>
  <c r="Q95"/>
  <c r="P95"/>
  <c r="O95"/>
  <c r="N95"/>
  <c r="M95"/>
  <c r="K95"/>
  <c r="J95"/>
  <c r="H95"/>
  <c r="G95"/>
  <c r="E95"/>
  <c r="D95"/>
  <c r="C95"/>
  <c r="W94"/>
  <c r="V94"/>
  <c r="U94"/>
  <c r="T94"/>
  <c r="S94"/>
  <c r="Q94"/>
  <c r="P94"/>
  <c r="O94"/>
  <c r="N94"/>
  <c r="M94"/>
  <c r="K94"/>
  <c r="J94"/>
  <c r="H94"/>
  <c r="G94"/>
  <c r="E94"/>
  <c r="D94"/>
  <c r="C94"/>
  <c r="W93"/>
  <c r="V93"/>
  <c r="U93"/>
  <c r="T93"/>
  <c r="S93"/>
  <c r="Q93"/>
  <c r="P93"/>
  <c r="O93"/>
  <c r="N93"/>
  <c r="M93"/>
  <c r="K93"/>
  <c r="J93"/>
  <c r="H93"/>
  <c r="G93"/>
  <c r="E93"/>
  <c r="D93"/>
  <c r="C93"/>
  <c r="W92"/>
  <c r="V92"/>
  <c r="U92"/>
  <c r="T92"/>
  <c r="S92"/>
  <c r="Q92"/>
  <c r="P92"/>
  <c r="O92"/>
  <c r="N92"/>
  <c r="M92"/>
  <c r="K92"/>
  <c r="J92"/>
  <c r="H92"/>
  <c r="G92"/>
  <c r="E92"/>
  <c r="D92"/>
  <c r="C92"/>
  <c r="W91"/>
  <c r="V91"/>
  <c r="U91"/>
  <c r="T91"/>
  <c r="S91"/>
  <c r="Q91"/>
  <c r="P91"/>
  <c r="O91"/>
  <c r="N91"/>
  <c r="M91"/>
  <c r="K91"/>
  <c r="J91"/>
  <c r="H91"/>
  <c r="G91"/>
  <c r="E91"/>
  <c r="W90"/>
  <c r="V90"/>
  <c r="U90"/>
  <c r="T90"/>
  <c r="S90"/>
  <c r="Q90"/>
  <c r="P90"/>
  <c r="O90"/>
  <c r="N90"/>
  <c r="M90"/>
  <c r="K90"/>
  <c r="J90"/>
  <c r="H90"/>
  <c r="G90"/>
  <c r="E90"/>
  <c r="D90"/>
  <c r="C90"/>
  <c r="W89"/>
  <c r="V89"/>
  <c r="U89"/>
  <c r="T89"/>
  <c r="S89"/>
  <c r="Q89"/>
  <c r="P89"/>
  <c r="O89"/>
  <c r="N89"/>
  <c r="M89"/>
  <c r="K89"/>
  <c r="J89"/>
  <c r="H89"/>
  <c r="G89"/>
  <c r="E89"/>
  <c r="D89"/>
  <c r="C89"/>
  <c r="W88"/>
  <c r="V88"/>
  <c r="U88"/>
  <c r="T88"/>
  <c r="S88"/>
  <c r="Q88"/>
  <c r="P88"/>
  <c r="O88"/>
  <c r="N88"/>
  <c r="M88"/>
  <c r="K88"/>
  <c r="J88"/>
  <c r="H88"/>
  <c r="G88"/>
  <c r="E88"/>
  <c r="D88"/>
  <c r="C88"/>
  <c r="W87"/>
  <c r="V87"/>
  <c r="U87"/>
  <c r="T87"/>
  <c r="S87"/>
  <c r="Q87"/>
  <c r="P87"/>
  <c r="O87"/>
  <c r="N87"/>
  <c r="M87"/>
  <c r="K87"/>
  <c r="J87"/>
  <c r="H87"/>
  <c r="G87"/>
  <c r="E87"/>
  <c r="D87"/>
  <c r="C87"/>
  <c r="W86"/>
  <c r="V86"/>
  <c r="U86"/>
  <c r="T86"/>
  <c r="S86"/>
  <c r="Q86"/>
  <c r="P86"/>
  <c r="O86"/>
  <c r="N86"/>
  <c r="M86"/>
  <c r="K86"/>
  <c r="J86"/>
  <c r="H86"/>
  <c r="G86"/>
  <c r="E86"/>
  <c r="D86"/>
  <c r="C86"/>
  <c r="W85"/>
  <c r="V85"/>
  <c r="U85"/>
  <c r="T85"/>
  <c r="S85"/>
  <c r="Q85"/>
  <c r="P85"/>
  <c r="O85"/>
  <c r="N85"/>
  <c r="M85"/>
  <c r="K85"/>
  <c r="J85"/>
  <c r="H85"/>
  <c r="G85"/>
  <c r="E85"/>
  <c r="D85"/>
  <c r="C85"/>
  <c r="W84"/>
  <c r="V84"/>
  <c r="U84"/>
  <c r="T84"/>
  <c r="S84"/>
  <c r="Q84"/>
  <c r="P84"/>
  <c r="O84"/>
  <c r="N84"/>
  <c r="M84"/>
  <c r="K84"/>
  <c r="J84"/>
  <c r="H84"/>
  <c r="G84"/>
  <c r="E84"/>
  <c r="D84"/>
  <c r="C84"/>
  <c r="W83"/>
  <c r="V83"/>
  <c r="U83"/>
  <c r="T83"/>
  <c r="S83"/>
  <c r="Q83"/>
  <c r="P83"/>
  <c r="O83"/>
  <c r="N83"/>
  <c r="M83"/>
  <c r="K83"/>
  <c r="J83"/>
  <c r="H83"/>
  <c r="G83"/>
  <c r="E83"/>
  <c r="D83"/>
  <c r="C83"/>
  <c r="W82"/>
  <c r="V82"/>
  <c r="U82"/>
  <c r="T82"/>
  <c r="S82"/>
  <c r="Q82"/>
  <c r="P82"/>
  <c r="O82"/>
  <c r="N82"/>
  <c r="M82"/>
  <c r="K82"/>
  <c r="J82"/>
  <c r="H82"/>
  <c r="G82"/>
  <c r="E82"/>
  <c r="D82"/>
  <c r="C82"/>
  <c r="W81"/>
  <c r="V81"/>
  <c r="U81"/>
  <c r="T81"/>
  <c r="S81"/>
  <c r="Q81"/>
  <c r="P81"/>
  <c r="O81"/>
  <c r="N81"/>
  <c r="M81"/>
  <c r="K81"/>
  <c r="J81"/>
  <c r="H81"/>
  <c r="G81"/>
  <c r="E81"/>
  <c r="D81"/>
  <c r="C81"/>
  <c r="W80"/>
  <c r="V80"/>
  <c r="U80"/>
  <c r="T80"/>
  <c r="S80"/>
  <c r="Q80"/>
  <c r="P80"/>
  <c r="O80"/>
  <c r="N80"/>
  <c r="M80"/>
  <c r="K80"/>
  <c r="J80"/>
  <c r="H80"/>
  <c r="G80"/>
  <c r="E80"/>
  <c r="W79"/>
  <c r="V79"/>
  <c r="U79"/>
  <c r="T79"/>
  <c r="S79"/>
  <c r="Q79"/>
  <c r="P79"/>
  <c r="O79"/>
  <c r="N79"/>
  <c r="M79"/>
  <c r="K79"/>
  <c r="J79"/>
  <c r="H79"/>
  <c r="G79"/>
  <c r="E79"/>
  <c r="D79"/>
  <c r="C79"/>
  <c r="W78"/>
  <c r="V78"/>
  <c r="U78"/>
  <c r="T78"/>
  <c r="S78"/>
  <c r="Q78"/>
  <c r="P78"/>
  <c r="O78"/>
  <c r="N78"/>
  <c r="M78"/>
  <c r="K78"/>
  <c r="J78"/>
  <c r="H78"/>
  <c r="G78"/>
  <c r="E78"/>
  <c r="D78"/>
  <c r="C78"/>
  <c r="W77"/>
  <c r="V77"/>
  <c r="U77"/>
  <c r="T77"/>
  <c r="S77"/>
  <c r="Q77"/>
  <c r="P77"/>
  <c r="O77"/>
  <c r="N77"/>
  <c r="M77"/>
  <c r="K77"/>
  <c r="J77"/>
  <c r="H77"/>
  <c r="G77"/>
  <c r="E77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W74"/>
  <c r="V74"/>
  <c r="U74"/>
  <c r="T74"/>
  <c r="S74"/>
  <c r="Q74"/>
  <c r="P74"/>
  <c r="O74"/>
  <c r="N74"/>
  <c r="M74"/>
  <c r="K74"/>
  <c r="J74"/>
  <c r="H74"/>
  <c r="G74"/>
  <c r="E74"/>
  <c r="W73"/>
  <c r="V73"/>
  <c r="U73"/>
  <c r="T73"/>
  <c r="S73"/>
  <c r="Q73"/>
  <c r="P73"/>
  <c r="O73"/>
  <c r="N73"/>
  <c r="M73"/>
  <c r="K73"/>
  <c r="J73"/>
  <c r="H73"/>
  <c r="G73"/>
  <c r="E73"/>
  <c r="W72"/>
  <c r="V72"/>
  <c r="U72"/>
  <c r="T72"/>
  <c r="S72"/>
  <c r="P72"/>
  <c r="O72"/>
  <c r="M72"/>
  <c r="J72"/>
  <c r="G72"/>
  <c r="D72"/>
  <c r="C72"/>
  <c r="W71"/>
  <c r="V71"/>
  <c r="U71"/>
  <c r="T71"/>
  <c r="S71"/>
  <c r="Q71"/>
  <c r="P71"/>
  <c r="O71"/>
  <c r="N71"/>
  <c r="M71"/>
  <c r="K71"/>
  <c r="J71"/>
  <c r="H71"/>
  <c r="G71"/>
  <c r="E71"/>
  <c r="D71"/>
  <c r="C71"/>
  <c r="W70"/>
  <c r="V70"/>
  <c r="U70"/>
  <c r="T70"/>
  <c r="S70"/>
  <c r="Q70"/>
  <c r="P70"/>
  <c r="O70"/>
  <c r="N70"/>
  <c r="M70"/>
  <c r="K70"/>
  <c r="J70"/>
  <c r="H70"/>
  <c r="G70"/>
  <c r="E70"/>
  <c r="W69"/>
  <c r="V69"/>
  <c r="U69"/>
  <c r="T69"/>
  <c r="S69"/>
  <c r="Q69"/>
  <c r="P69"/>
  <c r="O69"/>
  <c r="N69"/>
  <c r="M69"/>
  <c r="K69"/>
  <c r="J69"/>
  <c r="H69"/>
  <c r="G69"/>
  <c r="E69"/>
  <c r="W68"/>
  <c r="V68"/>
  <c r="U68"/>
  <c r="T68"/>
  <c r="S68"/>
  <c r="Q68"/>
  <c r="P68"/>
  <c r="O68"/>
  <c r="N68"/>
  <c r="M68"/>
  <c r="K68"/>
  <c r="J68"/>
  <c r="H68"/>
  <c r="G68"/>
  <c r="E68"/>
  <c r="D68"/>
  <c r="C68"/>
  <c r="W67"/>
  <c r="V67"/>
  <c r="U67"/>
  <c r="T67"/>
  <c r="S67"/>
  <c r="Q67"/>
  <c r="P67"/>
  <c r="O67"/>
  <c r="N67"/>
  <c r="M67"/>
  <c r="K67"/>
  <c r="J67"/>
  <c r="H67"/>
  <c r="G67"/>
  <c r="E67"/>
  <c r="W66"/>
  <c r="V66"/>
  <c r="U66"/>
  <c r="T66"/>
  <c r="S66"/>
  <c r="Q66"/>
  <c r="P66"/>
  <c r="O66"/>
  <c r="N66"/>
  <c r="M66"/>
  <c r="K66"/>
  <c r="J66"/>
  <c r="H66"/>
  <c r="G66"/>
  <c r="E66"/>
  <c r="D66"/>
  <c r="C66"/>
  <c r="W65"/>
  <c r="V65"/>
  <c r="U65"/>
  <c r="T65"/>
  <c r="S65"/>
  <c r="Q65"/>
  <c r="P65"/>
  <c r="O65"/>
  <c r="N65"/>
  <c r="M65"/>
  <c r="K65"/>
  <c r="J65"/>
  <c r="H65"/>
  <c r="G65"/>
  <c r="E65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W62"/>
  <c r="V62"/>
  <c r="U62"/>
  <c r="T62"/>
  <c r="S62"/>
  <c r="Q62"/>
  <c r="P62"/>
  <c r="O62"/>
  <c r="N62"/>
  <c r="M62"/>
  <c r="K62"/>
  <c r="J62"/>
  <c r="H62"/>
  <c r="G62"/>
  <c r="E62"/>
  <c r="W61"/>
  <c r="V61"/>
  <c r="U61"/>
  <c r="T61"/>
  <c r="S61"/>
  <c r="Q61"/>
  <c r="P61"/>
  <c r="O61"/>
  <c r="N61"/>
  <c r="M61"/>
  <c r="K61"/>
  <c r="J61"/>
  <c r="H61"/>
  <c r="G61"/>
  <c r="E61"/>
  <c r="D61"/>
  <c r="C61"/>
  <c r="W60"/>
  <c r="V60"/>
  <c r="U60"/>
  <c r="T60"/>
  <c r="S60"/>
  <c r="Q60"/>
  <c r="P60"/>
  <c r="O60"/>
  <c r="N60"/>
  <c r="M60"/>
  <c r="K60"/>
  <c r="J60"/>
  <c r="H60"/>
  <c r="G60"/>
  <c r="E60"/>
  <c r="W59"/>
  <c r="V59"/>
  <c r="U59"/>
  <c r="T59"/>
  <c r="S59"/>
  <c r="Q59"/>
  <c r="P59"/>
  <c r="O59"/>
  <c r="N59"/>
  <c r="M59"/>
  <c r="K59"/>
  <c r="J59"/>
  <c r="H59"/>
  <c r="G59"/>
  <c r="E59"/>
  <c r="W58"/>
  <c r="V58"/>
  <c r="U58"/>
  <c r="T58"/>
  <c r="S58"/>
  <c r="Q58"/>
  <c r="P58"/>
  <c r="O58"/>
  <c r="N58"/>
  <c r="M58"/>
  <c r="K58"/>
  <c r="J58"/>
  <c r="H58"/>
  <c r="G58"/>
  <c r="E58"/>
  <c r="W57"/>
  <c r="V57"/>
  <c r="U57"/>
  <c r="T57"/>
  <c r="S57"/>
  <c r="Q57"/>
  <c r="P57"/>
  <c r="O57"/>
  <c r="N57"/>
  <c r="M57"/>
  <c r="K57"/>
  <c r="J57"/>
  <c r="H57"/>
  <c r="G57"/>
  <c r="E57"/>
  <c r="D57"/>
  <c r="C57"/>
  <c r="W56"/>
  <c r="V56"/>
  <c r="U56"/>
  <c r="T56"/>
  <c r="S56"/>
  <c r="Q56"/>
  <c r="P56"/>
  <c r="O56"/>
  <c r="N56"/>
  <c r="M56"/>
  <c r="K56"/>
  <c r="J56"/>
  <c r="H56"/>
  <c r="G56"/>
  <c r="E56"/>
  <c r="D56"/>
  <c r="C56"/>
  <c r="W55"/>
  <c r="V55"/>
  <c r="U55"/>
  <c r="T55"/>
  <c r="S55"/>
  <c r="Q55"/>
  <c r="P55"/>
  <c r="O55"/>
  <c r="N55"/>
  <c r="M55"/>
  <c r="K55"/>
  <c r="J55"/>
  <c r="H55"/>
  <c r="G55"/>
  <c r="E55"/>
  <c r="D55"/>
  <c r="C55"/>
  <c r="W54"/>
  <c r="V54"/>
  <c r="U54"/>
  <c r="T54"/>
  <c r="S54"/>
  <c r="Q54"/>
  <c r="P54"/>
  <c r="O54"/>
  <c r="N54"/>
  <c r="M54"/>
  <c r="K54"/>
  <c r="J54"/>
  <c r="H54"/>
  <c r="G54"/>
  <c r="E54"/>
  <c r="W53"/>
  <c r="V53"/>
  <c r="U53"/>
  <c r="T53"/>
  <c r="S53"/>
  <c r="Q53"/>
  <c r="P53"/>
  <c r="O53"/>
  <c r="N53"/>
  <c r="M53"/>
  <c r="K53"/>
  <c r="J53"/>
  <c r="H53"/>
  <c r="G53"/>
  <c r="E53"/>
  <c r="W52"/>
  <c r="V52"/>
  <c r="U52"/>
  <c r="T52"/>
  <c r="S52"/>
  <c r="Q52"/>
  <c r="P52"/>
  <c r="O52"/>
  <c r="N52"/>
  <c r="M52"/>
  <c r="K52"/>
  <c r="J52"/>
  <c r="H52"/>
  <c r="G52"/>
  <c r="E52"/>
  <c r="D52"/>
  <c r="C52"/>
  <c r="W51"/>
  <c r="V51"/>
  <c r="U51"/>
  <c r="T51"/>
  <c r="S51"/>
  <c r="Q51"/>
  <c r="P51"/>
  <c r="O51"/>
  <c r="N51"/>
  <c r="M51"/>
  <c r="K51"/>
  <c r="J51"/>
  <c r="H51"/>
  <c r="G51"/>
  <c r="E51"/>
  <c r="W50"/>
  <c r="V50"/>
  <c r="U50"/>
  <c r="T50"/>
  <c r="S50"/>
  <c r="Q50"/>
  <c r="P50"/>
  <c r="O50"/>
  <c r="N50"/>
  <c r="M50"/>
  <c r="K50"/>
  <c r="J50"/>
  <c r="H50"/>
  <c r="G50"/>
  <c r="E50"/>
  <c r="W49"/>
  <c r="V49"/>
  <c r="U49"/>
  <c r="T49"/>
  <c r="S49"/>
  <c r="Q49"/>
  <c r="P49"/>
  <c r="O49"/>
  <c r="N49"/>
  <c r="M49"/>
  <c r="K49"/>
  <c r="J49"/>
  <c r="H49"/>
  <c r="G49"/>
  <c r="E49"/>
  <c r="W48"/>
  <c r="V48"/>
  <c r="U48"/>
  <c r="T48"/>
  <c r="S48"/>
  <c r="Q48"/>
  <c r="P48"/>
  <c r="O48"/>
  <c r="N48"/>
  <c r="M48"/>
  <c r="K48"/>
  <c r="J48"/>
  <c r="H48"/>
  <c r="G48"/>
  <c r="E48"/>
  <c r="D48"/>
  <c r="C48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W45"/>
  <c r="V45"/>
  <c r="U45"/>
  <c r="T45"/>
  <c r="S45"/>
  <c r="Q45"/>
  <c r="P45"/>
  <c r="O45"/>
  <c r="N45"/>
  <c r="M45"/>
  <c r="K45"/>
  <c r="J45"/>
  <c r="H45"/>
  <c r="G45"/>
  <c r="E45"/>
  <c r="W44"/>
  <c r="V44"/>
  <c r="U44"/>
  <c r="T44"/>
  <c r="S44"/>
  <c r="Q44"/>
  <c r="P44"/>
  <c r="O44"/>
  <c r="N44"/>
  <c r="M44"/>
  <c r="K44"/>
  <c r="J44"/>
  <c r="H44"/>
  <c r="G44"/>
  <c r="E44"/>
  <c r="W43"/>
  <c r="V43"/>
  <c r="U43"/>
  <c r="T43"/>
  <c r="S43"/>
  <c r="Q43"/>
  <c r="P43"/>
  <c r="O43"/>
  <c r="N43"/>
  <c r="M43"/>
  <c r="K43"/>
  <c r="J43"/>
  <c r="H43"/>
  <c r="G43"/>
  <c r="E43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W40"/>
  <c r="V40"/>
  <c r="U40"/>
  <c r="T40"/>
  <c r="S40"/>
  <c r="Q40"/>
  <c r="P40"/>
  <c r="O40"/>
  <c r="N40"/>
  <c r="M40"/>
  <c r="K40"/>
  <c r="J40"/>
  <c r="H40"/>
  <c r="G40"/>
  <c r="E40"/>
  <c r="W39"/>
  <c r="V39"/>
  <c r="U39"/>
  <c r="T39"/>
  <c r="S39"/>
  <c r="Q39"/>
  <c r="P39"/>
  <c r="O39"/>
  <c r="N39"/>
  <c r="M39"/>
  <c r="K39"/>
  <c r="J39"/>
  <c r="H39"/>
  <c r="G39"/>
  <c r="E39"/>
  <c r="W38"/>
  <c r="V38"/>
  <c r="U38"/>
  <c r="T38"/>
  <c r="S38"/>
  <c r="Q38"/>
  <c r="P38"/>
  <c r="O38"/>
  <c r="N38"/>
  <c r="M38"/>
  <c r="K38"/>
  <c r="J38"/>
  <c r="H38"/>
  <c r="G38"/>
  <c r="E38"/>
  <c r="D38"/>
  <c r="C38"/>
  <c r="W37"/>
  <c r="V37"/>
  <c r="U37"/>
  <c r="T37"/>
  <c r="S37"/>
  <c r="Q37"/>
  <c r="P37"/>
  <c r="O37"/>
  <c r="N37"/>
  <c r="M37"/>
  <c r="K37"/>
  <c r="J37"/>
  <c r="H37"/>
  <c r="G37"/>
  <c r="E37"/>
  <c r="W36"/>
  <c r="V36"/>
  <c r="U36"/>
  <c r="T36"/>
  <c r="S36"/>
  <c r="Q36"/>
  <c r="P36"/>
  <c r="O36"/>
  <c r="N36"/>
  <c r="M36"/>
  <c r="K36"/>
  <c r="J36"/>
  <c r="H36"/>
  <c r="G36"/>
  <c r="E36"/>
  <c r="W35"/>
  <c r="V35"/>
  <c r="U35"/>
  <c r="T35"/>
  <c r="S35"/>
  <c r="Q35"/>
  <c r="P35"/>
  <c r="O35"/>
  <c r="N35"/>
  <c r="M35"/>
  <c r="K35"/>
  <c r="J35"/>
  <c r="H35"/>
  <c r="G35"/>
  <c r="E35"/>
  <c r="W34"/>
  <c r="V34"/>
  <c r="U34"/>
  <c r="T34"/>
  <c r="S34"/>
  <c r="Q34"/>
  <c r="P34"/>
  <c r="O34"/>
  <c r="N34"/>
  <c r="M34"/>
  <c r="K34"/>
  <c r="J34"/>
  <c r="H34"/>
  <c r="G34"/>
  <c r="E34"/>
  <c r="W33"/>
  <c r="V33"/>
  <c r="U33"/>
  <c r="T33"/>
  <c r="S33"/>
  <c r="Q33"/>
  <c r="P33"/>
  <c r="O33"/>
  <c r="N33"/>
  <c r="M33"/>
  <c r="K33"/>
  <c r="J33"/>
  <c r="H33"/>
  <c r="G33"/>
  <c r="E33"/>
  <c r="D33"/>
  <c r="C33"/>
  <c r="W32"/>
  <c r="V32"/>
  <c r="U32"/>
  <c r="T32"/>
  <c r="S32"/>
  <c r="Q32"/>
  <c r="P32"/>
  <c r="O32"/>
  <c r="N32"/>
  <c r="M32"/>
  <c r="K32"/>
  <c r="J32"/>
  <c r="H32"/>
  <c r="G32"/>
  <c r="E32"/>
  <c r="W31"/>
  <c r="V31"/>
  <c r="U31"/>
  <c r="T31"/>
  <c r="S31"/>
  <c r="Q31"/>
  <c r="P31"/>
  <c r="O31"/>
  <c r="N31"/>
  <c r="M31"/>
  <c r="K31"/>
  <c r="J31"/>
  <c r="H31"/>
  <c r="G31"/>
  <c r="E31"/>
  <c r="D31"/>
  <c r="C31"/>
  <c r="W30"/>
  <c r="V30"/>
  <c r="U30"/>
  <c r="T30"/>
  <c r="S30"/>
  <c r="Q30"/>
  <c r="P30"/>
  <c r="O30"/>
  <c r="N30"/>
  <c r="M30"/>
  <c r="K30"/>
  <c r="J30"/>
  <c r="H30"/>
  <c r="G30"/>
  <c r="E30"/>
  <c r="D30"/>
  <c r="C30"/>
  <c r="W29"/>
  <c r="V29"/>
  <c r="U29"/>
  <c r="T29"/>
  <c r="S29"/>
  <c r="Q29"/>
  <c r="P29"/>
  <c r="O29"/>
  <c r="N29"/>
  <c r="M29"/>
  <c r="K29"/>
  <c r="J29"/>
  <c r="H29"/>
  <c r="G29"/>
  <c r="E29"/>
  <c r="D29"/>
  <c r="C29"/>
  <c r="W28"/>
  <c r="V28"/>
  <c r="U28"/>
  <c r="T28"/>
  <c r="S28"/>
  <c r="Q28"/>
  <c r="P28"/>
  <c r="O28"/>
  <c r="N28"/>
  <c r="M28"/>
  <c r="K28"/>
  <c r="J28"/>
  <c r="H28"/>
  <c r="G28"/>
  <c r="E28"/>
  <c r="W27"/>
  <c r="V27"/>
  <c r="U27"/>
  <c r="T27"/>
  <c r="S27"/>
  <c r="Q27"/>
  <c r="P27"/>
  <c r="O27"/>
  <c r="N27"/>
  <c r="M27"/>
  <c r="K27"/>
  <c r="J27"/>
  <c r="H27"/>
  <c r="G27"/>
  <c r="E27"/>
  <c r="D27"/>
  <c r="C27"/>
  <c r="W26"/>
  <c r="V26"/>
  <c r="U26"/>
  <c r="T26"/>
  <c r="S26"/>
  <c r="Q26"/>
  <c r="P26"/>
  <c r="O26"/>
  <c r="N26"/>
  <c r="M26"/>
  <c r="K26"/>
  <c r="J26"/>
  <c r="H26"/>
  <c r="G26"/>
  <c r="E26"/>
  <c r="W25"/>
  <c r="V25"/>
  <c r="U25"/>
  <c r="T25"/>
  <c r="S25"/>
  <c r="Q25"/>
  <c r="P25"/>
  <c r="O25"/>
  <c r="N25"/>
  <c r="M25"/>
  <c r="K25"/>
  <c r="J25"/>
  <c r="H25"/>
  <c r="G25"/>
  <c r="E25"/>
  <c r="W24"/>
  <c r="V24"/>
  <c r="U24"/>
  <c r="T24"/>
  <c r="S24"/>
  <c r="Q24"/>
  <c r="P24"/>
  <c r="O24"/>
  <c r="N24"/>
  <c r="M24"/>
  <c r="K24"/>
  <c r="J24"/>
  <c r="H24"/>
  <c r="G24"/>
  <c r="E24"/>
  <c r="W23"/>
  <c r="V23"/>
  <c r="U23"/>
  <c r="T23"/>
  <c r="S23"/>
  <c r="Q23"/>
  <c r="P23"/>
  <c r="O23"/>
  <c r="N23"/>
  <c r="M23"/>
  <c r="K23"/>
  <c r="J23"/>
  <c r="H23"/>
  <c r="G23"/>
  <c r="E23"/>
  <c r="W22"/>
  <c r="V22"/>
  <c r="U22"/>
  <c r="T22"/>
  <c r="S22"/>
  <c r="Q22"/>
  <c r="P22"/>
  <c r="O22"/>
  <c r="N22"/>
  <c r="M22"/>
  <c r="K22"/>
  <c r="J22"/>
  <c r="H22"/>
  <c r="G22"/>
  <c r="E22"/>
  <c r="D22"/>
  <c r="C22"/>
  <c r="W21"/>
  <c r="V21"/>
  <c r="U21"/>
  <c r="T21"/>
  <c r="S21"/>
  <c r="Q21"/>
  <c r="P21"/>
  <c r="O21"/>
  <c r="N21"/>
  <c r="M21"/>
  <c r="K21"/>
  <c r="J21"/>
  <c r="H21"/>
  <c r="G21"/>
  <c r="E21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W18"/>
  <c r="V18"/>
  <c r="U18"/>
  <c r="T18"/>
  <c r="S18"/>
  <c r="Q18"/>
  <c r="P18"/>
  <c r="O18"/>
  <c r="N18"/>
  <c r="M18"/>
  <c r="K18"/>
  <c r="J18"/>
  <c r="H18"/>
  <c r="G18"/>
  <c r="E18"/>
  <c r="W17"/>
  <c r="V17"/>
  <c r="U17"/>
  <c r="T17"/>
  <c r="S17"/>
  <c r="P17"/>
  <c r="O17"/>
  <c r="M17"/>
  <c r="J17"/>
  <c r="G17"/>
  <c r="D17"/>
  <c r="C17"/>
  <c r="W16"/>
  <c r="V16"/>
  <c r="U16"/>
  <c r="T16"/>
  <c r="S16"/>
  <c r="Q16"/>
  <c r="P16"/>
  <c r="O16"/>
  <c r="N16"/>
  <c r="M16"/>
  <c r="K16"/>
  <c r="J16"/>
  <c r="H16"/>
  <c r="G16"/>
  <c r="E16"/>
  <c r="W15"/>
  <c r="V15"/>
  <c r="U15"/>
  <c r="T15"/>
  <c r="S15"/>
  <c r="Q15"/>
  <c r="P15"/>
  <c r="O15"/>
  <c r="N15"/>
  <c r="M15"/>
  <c r="K15"/>
  <c r="J15"/>
  <c r="H15"/>
  <c r="G15"/>
  <c r="E15"/>
  <c r="W14"/>
  <c r="V14"/>
  <c r="U14"/>
  <c r="T14"/>
  <c r="S14"/>
  <c r="Q14"/>
  <c r="P14"/>
  <c r="O14"/>
  <c r="N14"/>
  <c r="M14"/>
  <c r="K14"/>
  <c r="J14"/>
  <c r="H14"/>
  <c r="G14"/>
  <c r="E14"/>
  <c r="W13"/>
  <c r="V13"/>
  <c r="U13"/>
  <c r="T13"/>
  <c r="S13"/>
  <c r="Q13"/>
  <c r="P13"/>
  <c r="O13"/>
  <c r="N13"/>
  <c r="M13"/>
  <c r="K13"/>
  <c r="J13"/>
  <c r="H13"/>
  <c r="G13"/>
  <c r="E13"/>
  <c r="W12"/>
  <c r="V12"/>
  <c r="U12"/>
  <c r="T12"/>
  <c r="S12"/>
  <c r="Q12"/>
  <c r="P12"/>
  <c r="O12"/>
  <c r="N12"/>
  <c r="M12"/>
  <c r="K12"/>
  <c r="J12"/>
  <c r="H12"/>
  <c r="G12"/>
  <c r="E12"/>
  <c r="D12"/>
  <c r="C12"/>
  <c r="W11"/>
  <c r="V11"/>
  <c r="U11"/>
  <c r="T11"/>
  <c r="S11"/>
  <c r="Q11"/>
  <c r="P11"/>
  <c r="O11"/>
  <c r="N11"/>
  <c r="M11"/>
  <c r="K11"/>
  <c r="J11"/>
  <c r="H11"/>
  <c r="G11"/>
  <c r="E11"/>
  <c r="D11"/>
  <c r="C11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W8"/>
  <c r="V8"/>
  <c r="U8"/>
  <c r="T8"/>
  <c r="S8"/>
  <c r="Q8"/>
  <c r="P8"/>
  <c r="O8"/>
  <c r="N8"/>
  <c r="M8"/>
  <c r="K8"/>
  <c r="J8"/>
  <c r="H8"/>
  <c r="G8"/>
  <c r="E8"/>
  <c r="D8"/>
  <c r="C8"/>
  <c r="W7"/>
  <c r="V7"/>
  <c r="U7"/>
  <c r="T7"/>
  <c r="S7"/>
  <c r="Q7"/>
  <c r="P7"/>
  <c r="O7"/>
  <c r="N7"/>
  <c r="M7"/>
  <c r="K7"/>
  <c r="J7"/>
  <c r="H7"/>
  <c r="G7"/>
  <c r="E7"/>
  <c r="W6"/>
  <c r="V6"/>
  <c r="U6"/>
  <c r="T6"/>
  <c r="S6"/>
  <c r="Q6"/>
  <c r="P6"/>
  <c r="O6"/>
  <c r="N6"/>
  <c r="M6"/>
  <c r="K6"/>
  <c r="J6"/>
  <c r="H6"/>
  <c r="G6"/>
  <c r="E6"/>
  <c r="D6"/>
  <c r="C6"/>
  <c r="W5"/>
  <c r="V5"/>
  <c r="U5"/>
  <c r="T5"/>
  <c r="S5"/>
  <c r="Q5"/>
  <c r="P5"/>
  <c r="O5"/>
  <c r="N5"/>
  <c r="M5"/>
  <c r="K5"/>
  <c r="J5"/>
  <c r="H5"/>
  <c r="G5"/>
  <c r="E5"/>
  <c r="D5"/>
  <c r="C5"/>
  <c r="W4"/>
  <c r="V4"/>
  <c r="U4"/>
  <c r="T4"/>
  <c r="S4"/>
  <c r="Q4"/>
  <c r="P4"/>
  <c r="O4"/>
  <c r="N4"/>
  <c r="M4"/>
  <c r="K4"/>
  <c r="J4"/>
  <c r="H4"/>
  <c r="G4"/>
  <c r="E4"/>
  <c r="L22" i="1"/>
  <c r="L21"/>
  <c r="H21"/>
  <c r="G21"/>
  <c r="F21"/>
  <c r="D21"/>
  <c r="C21"/>
  <c r="E21" s="1"/>
  <c r="B21"/>
  <c r="I21" s="1"/>
  <c r="L20"/>
  <c r="G20"/>
  <c r="F20"/>
  <c r="H20" s="1"/>
  <c r="D20"/>
  <c r="C20"/>
  <c r="E20" s="1"/>
  <c r="B20"/>
  <c r="J20" s="1"/>
  <c r="L19"/>
  <c r="G19"/>
  <c r="F19"/>
  <c r="H19" s="1"/>
  <c r="E19"/>
  <c r="D19"/>
  <c r="C19"/>
  <c r="B19"/>
  <c r="J19" s="1"/>
  <c r="L18"/>
  <c r="I18"/>
  <c r="H18"/>
  <c r="G18"/>
  <c r="F18"/>
  <c r="E18"/>
  <c r="D18"/>
  <c r="C18"/>
  <c r="B18"/>
  <c r="J18" s="1"/>
  <c r="K18" s="1"/>
  <c r="L17"/>
  <c r="H17"/>
  <c r="G17"/>
  <c r="F17"/>
  <c r="D17"/>
  <c r="C17"/>
  <c r="E17" s="1"/>
  <c r="B17"/>
  <c r="I17" s="1"/>
  <c r="L16"/>
  <c r="K16"/>
  <c r="J16"/>
  <c r="I16"/>
  <c r="G16"/>
  <c r="F16"/>
  <c r="H16" s="1"/>
  <c r="D16"/>
  <c r="C16"/>
  <c r="E16" s="1"/>
  <c r="L15"/>
  <c r="I15"/>
  <c r="H15"/>
  <c r="G15"/>
  <c r="G22" s="1"/>
  <c r="F15"/>
  <c r="F22" s="1"/>
  <c r="H22" s="1"/>
  <c r="E15"/>
  <c r="D15"/>
  <c r="D22" s="1"/>
  <c r="C15"/>
  <c r="C22" s="1"/>
  <c r="E22" s="1"/>
  <c r="B15"/>
  <c r="B22" s="1"/>
  <c r="I22" l="1"/>
  <c r="J22"/>
  <c r="I19"/>
  <c r="K19" s="1"/>
  <c r="J17"/>
  <c r="K17" s="1"/>
  <c r="I20"/>
  <c r="K20" s="1"/>
  <c r="J21"/>
  <c r="K21" s="1"/>
  <c r="J15"/>
  <c r="K15" s="1"/>
  <c r="K22" l="1"/>
</calcChain>
</file>

<file path=xl/sharedStrings.xml><?xml version="1.0" encoding="utf-8"?>
<sst xmlns="http://schemas.openxmlformats.org/spreadsheetml/2006/main" count="4868" uniqueCount="1327">
  <si>
    <t>April 11 2025, 1:57 pm</t>
  </si>
  <si>
    <t>Variance Report</t>
  </si>
  <si>
    <t>Starting Inventory</t>
  </si>
  <si>
    <t>March 15 2025, 11:32 pm</t>
  </si>
  <si>
    <t>Ending Inventory</t>
  </si>
  <si>
    <t>March 29 2025, 6:51 am</t>
  </si>
  <si>
    <t>Sales</t>
  </si>
  <si>
    <t>Cost</t>
  </si>
  <si>
    <t>Pour Cost</t>
  </si>
  <si>
    <t>Lost Revenue</t>
  </si>
  <si>
    <t>Liquor Cost</t>
  </si>
  <si>
    <t>Ideal Cost</t>
  </si>
  <si>
    <t>Ideal Pour Cost</t>
  </si>
  <si>
    <t>Rating</t>
  </si>
  <si>
    <t>Over / Short Cost</t>
  </si>
  <si>
    <t>Over / Short Pour Cost</t>
  </si>
  <si>
    <t>Category</t>
  </si>
  <si>
    <t>Used</t>
  </si>
  <si>
    <t>Sold</t>
  </si>
  <si>
    <t>Over / Short</t>
  </si>
  <si>
    <t>% Over / Short</t>
  </si>
  <si>
    <t xml:space="preserve">0 Liquor </t>
  </si>
  <si>
    <t>1 Wine</t>
  </si>
  <si>
    <t xml:space="preserve">2 Champagne </t>
  </si>
  <si>
    <t>3 Beers</t>
  </si>
  <si>
    <t xml:space="preserve">4 Kegs </t>
  </si>
  <si>
    <t>5 Energy Drinks</t>
  </si>
  <si>
    <t>6 Water</t>
  </si>
  <si>
    <t>Total</t>
  </si>
  <si>
    <t>Item</t>
  </si>
  <si>
    <t>Sales Count</t>
  </si>
  <si>
    <t>Used Oz</t>
  </si>
  <si>
    <t>Sold Oz</t>
  </si>
  <si>
    <t>Over / Short Oz</t>
  </si>
  <si>
    <t>Used Liters</t>
  </si>
  <si>
    <t>Sold Liters</t>
  </si>
  <si>
    <t>Over / Short Liters</t>
  </si>
  <si>
    <t>Used Servings</t>
  </si>
  <si>
    <t>Sold Servings</t>
  </si>
  <si>
    <t>Over / Short Servings</t>
  </si>
  <si>
    <t xml:space="preserve">Congac/Brandy </t>
  </si>
  <si>
    <t>Courvoisier VSOP</t>
  </si>
  <si>
    <t>Courvoisier VSOP 1,000ml</t>
  </si>
  <si>
    <t>D'usse Cognac</t>
  </si>
  <si>
    <t>D'usse Cognac 750ml</t>
  </si>
  <si>
    <t>Hennessey VS</t>
  </si>
  <si>
    <t>Hennessey VS 1,000ml</t>
  </si>
  <si>
    <t>Remy Martin Louis XIII</t>
  </si>
  <si>
    <t>Remy Martin Louis XIII 750ml</t>
  </si>
  <si>
    <t>Remy Martin VSOP</t>
  </si>
  <si>
    <t>Remy Martin VSOP 1,000ml</t>
  </si>
  <si>
    <t xml:space="preserve">Total Congac/Brandy </t>
  </si>
  <si>
    <t>Gin</t>
  </si>
  <si>
    <t>Bombay Sapphire</t>
  </si>
  <si>
    <t>Bombay Sapphire 1L</t>
  </si>
  <si>
    <t>Hendricks Gin</t>
  </si>
  <si>
    <t>Hendricks Gin 1L</t>
  </si>
  <si>
    <t>Mcqueen And The Violet Fog</t>
  </si>
  <si>
    <t>Mcqueen And The Violet Fog 750ml</t>
  </si>
  <si>
    <t>Mr Boston Gin</t>
  </si>
  <si>
    <t>Mr Boston Gin 1L</t>
  </si>
  <si>
    <t>Seagram's Extra Dry</t>
  </si>
  <si>
    <t>Seagram's Extra Dry 1L</t>
  </si>
  <si>
    <t xml:space="preserve">Tanqueray Dry </t>
  </si>
  <si>
    <t>Tanqueray Dry  1L</t>
  </si>
  <si>
    <t xml:space="preserve">The Botanist </t>
  </si>
  <si>
    <t>The Botanist  750ml</t>
  </si>
  <si>
    <t>The Botanist  1,000ml</t>
  </si>
  <si>
    <t>Total Gin</t>
  </si>
  <si>
    <t>Liqueurs Apertif/Cordials</t>
  </si>
  <si>
    <t>Aperol 1000</t>
  </si>
  <si>
    <t>Aperol 1000 1,000ml</t>
  </si>
  <si>
    <t>Baileys Irish Cream</t>
  </si>
  <si>
    <t>Baileys Irish Cream 1,000ml</t>
  </si>
  <si>
    <t>Campari Aperitivo</t>
  </si>
  <si>
    <t>Campari Aperitivo 1L</t>
  </si>
  <si>
    <t>Chambord</t>
  </si>
  <si>
    <t>Chambord 750ml</t>
  </si>
  <si>
    <t>Coffee Mr Black</t>
  </si>
  <si>
    <t>Coffee Mr Black 750ml</t>
  </si>
  <si>
    <t>Cointreau</t>
  </si>
  <si>
    <t>Cointreau 1,000ml</t>
  </si>
  <si>
    <t>DiSaronno Amaretto</t>
  </si>
  <si>
    <t>DiSaronno Amaretto 1,000ml</t>
  </si>
  <si>
    <t xml:space="preserve">Frangelico </t>
  </si>
  <si>
    <t>Frangelico  1,000ml</t>
  </si>
  <si>
    <t>Goldschlager</t>
  </si>
  <si>
    <t>Goldschlager 1,000ml</t>
  </si>
  <si>
    <t>Grand Marnier</t>
  </si>
  <si>
    <t>Grand Marnier 1,000ml</t>
  </si>
  <si>
    <t>Jagermeister</t>
  </si>
  <si>
    <t>Jagermeister 1,000ml</t>
  </si>
  <si>
    <t xml:space="preserve">Jagermeister Cold Brew </t>
  </si>
  <si>
    <t>Jagermeister Cold Brew  1L</t>
  </si>
  <si>
    <t>Kahlua</t>
  </si>
  <si>
    <t>Kahlua 1,000ml</t>
  </si>
  <si>
    <t>La Pinta Pomegranate</t>
  </si>
  <si>
    <t>La Pinta Pomegranate 750ml</t>
  </si>
  <si>
    <t xml:space="preserve">Licor 43 </t>
  </si>
  <si>
    <t>Licor 43  1,000ml</t>
  </si>
  <si>
    <t>Nixta Elote</t>
  </si>
  <si>
    <t>Nixta Elote 750L</t>
  </si>
  <si>
    <t>Romana Sambuca White</t>
  </si>
  <si>
    <t>Romana Sambuca White 750ml</t>
  </si>
  <si>
    <t>Rumpleminze</t>
  </si>
  <si>
    <t>Rumpleminze 1,000ml</t>
  </si>
  <si>
    <t>Skrewball</t>
  </si>
  <si>
    <t>Skrewball 1,000ml</t>
  </si>
  <si>
    <t>St Germain Liqueur</t>
  </si>
  <si>
    <t>St Germain Liqueur 750ml</t>
  </si>
  <si>
    <t>Total Liqueurs Apertif/Cordials</t>
  </si>
  <si>
    <t>Liqueurs Vermouth</t>
  </si>
  <si>
    <t xml:space="preserve">Martini &amp; Rossi Bitter </t>
  </si>
  <si>
    <t>Martini &amp; Rossi Bitter  750ml</t>
  </si>
  <si>
    <t>Martini &amp; Rossi Vermouth X-Dry</t>
  </si>
  <si>
    <t>Martini &amp; Rossi Vermouth X-Dry 1,000L</t>
  </si>
  <si>
    <t>Tribuno Dry Vermouth</t>
  </si>
  <si>
    <t>Tribuno Dry Vermouth 1,000ml</t>
  </si>
  <si>
    <t>Total Liqueurs Vermouth</t>
  </si>
  <si>
    <t>Liqueurs Well</t>
  </si>
  <si>
    <t xml:space="preserve">Amaretto Dekuyper </t>
  </si>
  <si>
    <t>Amaretto Dekuyper  1,000ml</t>
  </si>
  <si>
    <t xml:space="preserve">Banana Dekuyper </t>
  </si>
  <si>
    <t>Banana Dekuyper  1,000ml</t>
  </si>
  <si>
    <t>Blackberry Brandy Dekuyper</t>
  </si>
  <si>
    <t>Blackberry Brandy Dekuyper 1,000ml</t>
  </si>
  <si>
    <t>Blue Curacao Dekuyper</t>
  </si>
  <si>
    <t>Blue Curacao Dekuyper 1,000ml</t>
  </si>
  <si>
    <t xml:space="preserve">Buttershots Dekuyper </t>
  </si>
  <si>
    <t>Buttershots Dekuyper  1,000ml</t>
  </si>
  <si>
    <t>Creme de Cacao White Dekuyper</t>
  </si>
  <si>
    <t>Creme de Cacao White Dekuyper 1,000ml</t>
  </si>
  <si>
    <t>Long Island Barton</t>
  </si>
  <si>
    <t>Long Island Barton 1,000ml</t>
  </si>
  <si>
    <t xml:space="preserve">Long Island Gaetano </t>
  </si>
  <si>
    <t>Long Island Gaetano  1,000ml</t>
  </si>
  <si>
    <t xml:space="preserve">Melon Dekuyper </t>
  </si>
  <si>
    <t>Melon Dekuyper  1,000ml</t>
  </si>
  <si>
    <t>Peachtree Dekuyper</t>
  </si>
  <si>
    <t>Peachtree Dekuyper 1,000ml</t>
  </si>
  <si>
    <t>Rancho De Gloria Horchata</t>
  </si>
  <si>
    <t>Rancho De Gloria Horchata 750ml</t>
  </si>
  <si>
    <t>Razzmatazz Dekuyper 7</t>
  </si>
  <si>
    <t>Razzmatazz Dekuyper 7 750ml</t>
  </si>
  <si>
    <t>Sour Apple Dekuyper</t>
  </si>
  <si>
    <t>Sour Apple Dekuyper 1,000ml</t>
  </si>
  <si>
    <t>Triple Sec Dekuyper</t>
  </si>
  <si>
    <t>Triple Sec Dekuyper 1,000ml</t>
  </si>
  <si>
    <t>Watermelon Dekuyper</t>
  </si>
  <si>
    <t>Watermelon Dekuyper 1,000ml</t>
  </si>
  <si>
    <t>Total Liqueurs Well</t>
  </si>
  <si>
    <t>Rum</t>
  </si>
  <si>
    <t xml:space="preserve">Bacardi Banana </t>
  </si>
  <si>
    <t>Bacardi Banana  1L</t>
  </si>
  <si>
    <t xml:space="preserve">Bacardi Light </t>
  </si>
  <si>
    <t>Bacardi Light  1L</t>
  </si>
  <si>
    <t>Bacardi Limon</t>
  </si>
  <si>
    <t>Bacardi Limon 1L</t>
  </si>
  <si>
    <t>Captain Morgan Spiced</t>
  </si>
  <si>
    <t>Captain Morgan Spiced 1,000ml</t>
  </si>
  <si>
    <t>Cruzan 151</t>
  </si>
  <si>
    <t>Cruzan 151 1,000ml</t>
  </si>
  <si>
    <t>Cruzan Light Rum</t>
  </si>
  <si>
    <t>Cruzan Light Rum 1L</t>
  </si>
  <si>
    <t>Malibu</t>
  </si>
  <si>
    <t>Malibu 1,000ml</t>
  </si>
  <si>
    <t>Myers Dark</t>
  </si>
  <si>
    <t>Myers Dark 1,000ml</t>
  </si>
  <si>
    <t>Myers’s Rum</t>
  </si>
  <si>
    <t>Myers’s Rum 1L</t>
  </si>
  <si>
    <t>Rum Chata</t>
  </si>
  <si>
    <t>Rum Chata 1,000ml</t>
  </si>
  <si>
    <t>Total Rum</t>
  </si>
  <si>
    <t>Tequila</t>
  </si>
  <si>
    <t>1800 Anejo Reserva</t>
  </si>
  <si>
    <t>1800 Anejo Reserva 750ml</t>
  </si>
  <si>
    <t>400 Conejos</t>
  </si>
  <si>
    <t>400 Conejos 750ml</t>
  </si>
  <si>
    <t>Avion Reserva 44</t>
  </si>
  <si>
    <t>Avion Reserva 44 750ml</t>
  </si>
  <si>
    <t>Casa Dragones Sipping Tequila</t>
  </si>
  <si>
    <t>Casa Dragones Sipping Tequila 750ml</t>
  </si>
  <si>
    <t>Casamigos Anejo</t>
  </si>
  <si>
    <t>Casamigos Anejo 1,000ml</t>
  </si>
  <si>
    <t>Casamigos Blanco</t>
  </si>
  <si>
    <t>Casamigos Blanco 1,000ml</t>
  </si>
  <si>
    <t>Casamigos Cristalino</t>
  </si>
  <si>
    <t>Casamigos Cristalino 1L</t>
  </si>
  <si>
    <t xml:space="preserve">Casamigos Repo </t>
  </si>
  <si>
    <t>Casamigos Repo  1,000ml</t>
  </si>
  <si>
    <t>Casamigos Repo Mag</t>
  </si>
  <si>
    <t>Casamigos Repo Mag 1,750ml</t>
  </si>
  <si>
    <t>Cincoro Reposado</t>
  </si>
  <si>
    <t>Cincoro Reposado 750ml</t>
  </si>
  <si>
    <t>Clase Azul Plata</t>
  </si>
  <si>
    <t>Clase Azul Plata 750ml</t>
  </si>
  <si>
    <t>Clase Azul Reposado</t>
  </si>
  <si>
    <t>Clase Azul Reposado 750ml</t>
  </si>
  <si>
    <t>Codigo Repo</t>
  </si>
  <si>
    <t>Codigo Repo 1L</t>
  </si>
  <si>
    <t>Deleon Blanco</t>
  </si>
  <si>
    <t>Deleon Blanco 750ml</t>
  </si>
  <si>
    <t>Don Julio 70th Ann</t>
  </si>
  <si>
    <t>Don Julio 70th Ann 750ml</t>
  </si>
  <si>
    <t>Don Julio Anejo</t>
  </si>
  <si>
    <t>Don Julio Anejo 750ml</t>
  </si>
  <si>
    <t>Don Julio Anejo 1942</t>
  </si>
  <si>
    <t>Don Julio Anejo 1942 750ml</t>
  </si>
  <si>
    <t>Don Julio Blanco</t>
  </si>
  <si>
    <t>Don Julio Blanco 1L</t>
  </si>
  <si>
    <t xml:space="preserve">Don Julio Primavera </t>
  </si>
  <si>
    <t>Don Julio Primavera  750ml</t>
  </si>
  <si>
    <t>Don Julio Reposado</t>
  </si>
  <si>
    <t>Don Julio Reposado 750ml</t>
  </si>
  <si>
    <t>El Cristiano Extra Anejo</t>
  </si>
  <si>
    <t>El Cristiano Extra Anejo 750ml</t>
  </si>
  <si>
    <t>El Cristiano Extra Repo</t>
  </si>
  <si>
    <t>El Cristiano Extra Repo 750ml</t>
  </si>
  <si>
    <t>El Tesoro Platinum</t>
  </si>
  <si>
    <t>El Tesoro Platinum 750ml</t>
  </si>
  <si>
    <t>El Tesoro Reposado</t>
  </si>
  <si>
    <t>El Tesoro Reposado 750ml</t>
  </si>
  <si>
    <t>Flecha Azul Anejo</t>
  </si>
  <si>
    <t>Flecha Azul Anejo 750ml</t>
  </si>
  <si>
    <t>Flecha Azul Blanco</t>
  </si>
  <si>
    <t>Flecha Azul Blanco 750ml</t>
  </si>
  <si>
    <t>Flecha Azul Repo</t>
  </si>
  <si>
    <t>Flecha Azul Repo 750ml</t>
  </si>
  <si>
    <t>Gran Centenario Plata</t>
  </si>
  <si>
    <t>Gran Centenario Plata 750ml</t>
  </si>
  <si>
    <t>Gran Patron Platinum</t>
  </si>
  <si>
    <t>Gran Patron Platinum 750ml</t>
  </si>
  <si>
    <t>Komos Anejo</t>
  </si>
  <si>
    <t>Komos Anejo 750ml</t>
  </si>
  <si>
    <t>Komos Repo Rosa</t>
  </si>
  <si>
    <t>Komos Repo Rosa 750ml</t>
  </si>
  <si>
    <t>Los Magos Sotol</t>
  </si>
  <si>
    <t>Los Magos Sotol 750ml</t>
  </si>
  <si>
    <t>Los Sunday Blanco</t>
  </si>
  <si>
    <t>Los Sunday Blanco 750ml</t>
  </si>
  <si>
    <t>Los Sundays Coconut</t>
  </si>
  <si>
    <t>Los Sundays Coconut 750ml</t>
  </si>
  <si>
    <t>Mango Shotta</t>
  </si>
  <si>
    <t>Mango Shotta 1L</t>
  </si>
  <si>
    <t>Patron Anejo</t>
  </si>
  <si>
    <t>Patron Anejo 750ml</t>
  </si>
  <si>
    <t>Patron El Alto</t>
  </si>
  <si>
    <t>Patron El Alto 750ml</t>
  </si>
  <si>
    <t>Patron El Cielo</t>
  </si>
  <si>
    <t>Patron El Cielo 750ml</t>
  </si>
  <si>
    <t>Patron Reposado</t>
  </si>
  <si>
    <t>Patron Reposado 750ml</t>
  </si>
  <si>
    <t>Patron Silver</t>
  </si>
  <si>
    <t>Patron Silver 750ml</t>
  </si>
  <si>
    <t>Sauza Hornitos Anejo Tequila</t>
  </si>
  <si>
    <t>Sauza Hornitos Anejo Tequila 1,000L</t>
  </si>
  <si>
    <t>Sauza Hornitos Plata</t>
  </si>
  <si>
    <t>Sauza Hornitos Plata 1L</t>
  </si>
  <si>
    <t>Sauza Hornitos Reposado</t>
  </si>
  <si>
    <t>Sauza Hornitos Reposado 1L</t>
  </si>
  <si>
    <t>Sauza Silver</t>
  </si>
  <si>
    <t>Sauza Silver 1L</t>
  </si>
  <si>
    <t>Sauza Silver 7</t>
  </si>
  <si>
    <t>Sauza Silver 7 750ml</t>
  </si>
  <si>
    <t xml:space="preserve">Tanteo Jalapeno </t>
  </si>
  <si>
    <t>Tanteo Jalapeno  750ml</t>
  </si>
  <si>
    <t>Teremana Blanco</t>
  </si>
  <si>
    <t>Teremana Blanco 1L</t>
  </si>
  <si>
    <t>Teremana Reposado</t>
  </si>
  <si>
    <t>Teremana Reposado 1L</t>
  </si>
  <si>
    <t>Tres Generations Reposado</t>
  </si>
  <si>
    <t>Tres Generations Reposado 750ml</t>
  </si>
  <si>
    <t>Vida Mezcal</t>
  </si>
  <si>
    <t>Vida Mezcal 750ml</t>
  </si>
  <si>
    <t>Volcan Blanco</t>
  </si>
  <si>
    <t>Volcan Blanco 750ml</t>
  </si>
  <si>
    <t>Total Tequila</t>
  </si>
  <si>
    <t>Vodka</t>
  </si>
  <si>
    <t>Absolut</t>
  </si>
  <si>
    <t>Absolut 1,000ml</t>
  </si>
  <si>
    <t>Absolut Apple</t>
  </si>
  <si>
    <t>Absolut Apple 1L</t>
  </si>
  <si>
    <t xml:space="preserve">Absolut Elyx </t>
  </si>
  <si>
    <t>Absolut Elyx  1,000ml</t>
  </si>
  <si>
    <t>Absolut Grapefruit</t>
  </si>
  <si>
    <t>Absolut Grapefruit 1,000ml</t>
  </si>
  <si>
    <t xml:space="preserve">Absolut Raspberri </t>
  </si>
  <si>
    <t>Absolut Raspberri  1L</t>
  </si>
  <si>
    <t>Beluga Gold Line</t>
  </si>
  <si>
    <t>Beluga Gold Line 750ml</t>
  </si>
  <si>
    <t>Belvedere</t>
  </si>
  <si>
    <t>Belvedere 1,000ml</t>
  </si>
  <si>
    <t>Belvedere 10</t>
  </si>
  <si>
    <t>Belvedere 10 750ml</t>
  </si>
  <si>
    <t xml:space="preserve">Ciroc </t>
  </si>
  <si>
    <t>Ciroc  1,000ml</t>
  </si>
  <si>
    <t>Ciroc Apple</t>
  </si>
  <si>
    <t>Ciroc Apple 1,000ml</t>
  </si>
  <si>
    <t>Ciroc Coconut</t>
  </si>
  <si>
    <t>Ciroc Coconut 1,000ml</t>
  </si>
  <si>
    <t>Ciroc Mango</t>
  </si>
  <si>
    <t>Ciroc Mango 1,000ml</t>
  </si>
  <si>
    <t>Ciroc Passion 7</t>
  </si>
  <si>
    <t>Ciroc Passion 7 750ml</t>
  </si>
  <si>
    <t>Ciroc Peach</t>
  </si>
  <si>
    <t>Ciroc Peach 1,000ml</t>
  </si>
  <si>
    <t>Ciroc Pineapple</t>
  </si>
  <si>
    <t>Ciroc Pineapple 1,000ml</t>
  </si>
  <si>
    <t>Ciroc Red Berry</t>
  </si>
  <si>
    <t>Ciroc Red Berry 1,000ml</t>
  </si>
  <si>
    <t>Ciroc Summer Watermelon</t>
  </si>
  <si>
    <t>Ciroc Summer Watermelon 750ml</t>
  </si>
  <si>
    <t>Ciroc Summer Watermelon 1,000ml</t>
  </si>
  <si>
    <t>Deep Eddy Cranberry</t>
  </si>
  <si>
    <t>Deep Eddy Cranberry 1,000ml</t>
  </si>
  <si>
    <t>Deep Eddy Lemon</t>
  </si>
  <si>
    <t>Deep Eddy Lemon 1,000ml</t>
  </si>
  <si>
    <t>Deep Eddy Lime</t>
  </si>
  <si>
    <t>Deep Eddy Lime 1L</t>
  </si>
  <si>
    <t>Deep Eddy Orange</t>
  </si>
  <si>
    <t>Deep Eddy Orange 1,000ml</t>
  </si>
  <si>
    <t>Deep Eddy Peach</t>
  </si>
  <si>
    <t>Deep Eddy Peach 1,000ml</t>
  </si>
  <si>
    <t>Deep Eddy Ruby Red</t>
  </si>
  <si>
    <t>Deep Eddy Ruby Red 1,000ml</t>
  </si>
  <si>
    <t>Deep Eddy Sweet Tea</t>
  </si>
  <si>
    <t>Deep Eddy Sweet Tea 1,000ml</t>
  </si>
  <si>
    <t>Deep Eddy Vodka</t>
  </si>
  <si>
    <t>Deep Eddy Vodka 1,000ml</t>
  </si>
  <si>
    <t xml:space="preserve">Effen </t>
  </si>
  <si>
    <t>Effen  1,000ml</t>
  </si>
  <si>
    <t>Effen Black Cherry</t>
  </si>
  <si>
    <t>Effen Black Cherry 1,000ml</t>
  </si>
  <si>
    <t>Effen Cucumber</t>
  </si>
  <si>
    <t>Effen Cucumber 1,000ml</t>
  </si>
  <si>
    <t>Grey Goose</t>
  </si>
  <si>
    <t>Grey Goose 1,000ml</t>
  </si>
  <si>
    <t>Grey Goose Cherry Noir</t>
  </si>
  <si>
    <t>Grey Goose Cherry Noir 1,000ml</t>
  </si>
  <si>
    <t>Grey Goose Citron</t>
  </si>
  <si>
    <t>Grey Goose Citron 1,000ml</t>
  </si>
  <si>
    <t>Grey Goose La Poire</t>
  </si>
  <si>
    <t>Grey Goose La Poire 1,000ml</t>
  </si>
  <si>
    <t>Grey Goose Mag</t>
  </si>
  <si>
    <t>Grey Goose Mag 1,750ml</t>
  </si>
  <si>
    <t>Grey Goose Orange</t>
  </si>
  <si>
    <t>Grey Goose Orange 1,000ml</t>
  </si>
  <si>
    <t>Grey Goose Peach</t>
  </si>
  <si>
    <t>Grey Goose Peach 1L</t>
  </si>
  <si>
    <t>Haku Vodka</t>
  </si>
  <si>
    <t>Haku Vodka 750ml</t>
  </si>
  <si>
    <t>Ketel One</t>
  </si>
  <si>
    <t>Ketel One 1,000ml</t>
  </si>
  <si>
    <t>Ketel One Oranje</t>
  </si>
  <si>
    <t>Ketel One Oranje 1,000ml</t>
  </si>
  <si>
    <t xml:space="preserve">New Amsterdam Pink Whitney </t>
  </si>
  <si>
    <t>New Amsterdam Pink Whitney  1L</t>
  </si>
  <si>
    <t xml:space="preserve">Pinnacle Blueberry </t>
  </si>
  <si>
    <t>Pinnacle Blueberry  1,000ml</t>
  </si>
  <si>
    <t>Pinnacle Cherry</t>
  </si>
  <si>
    <t>Pinnacle Cherry 1,000ml</t>
  </si>
  <si>
    <t xml:space="preserve">Pinnacle Cherry 7 </t>
  </si>
  <si>
    <t>Pinnacle Cherry 7  750ml</t>
  </si>
  <si>
    <t>Pinnacle Citrus</t>
  </si>
  <si>
    <t>Pinnacle Citrus 1,000ml</t>
  </si>
  <si>
    <t>Pinnacle Raspberry</t>
  </si>
  <si>
    <t>Pinnacle Raspberry 1,000ml</t>
  </si>
  <si>
    <t>Pinnacle Raspberry 750ml</t>
  </si>
  <si>
    <t>Pinnacle Vodka</t>
  </si>
  <si>
    <t>Pinnacle Vodka 1L</t>
  </si>
  <si>
    <t>Skyy Infusion Cherry</t>
  </si>
  <si>
    <t>Skyy Infusion Cherry 1,000ml</t>
  </si>
  <si>
    <t>Stoli Ohranj</t>
  </si>
  <si>
    <t>Stoli Ohranj 1,000ml</t>
  </si>
  <si>
    <t>Tito's Handmade Vodka</t>
  </si>
  <si>
    <t>Tito's Handmade Vodka 1,000ml</t>
  </si>
  <si>
    <t>White Claw Mango 7</t>
  </si>
  <si>
    <t>White Claw Mango 7 750ml</t>
  </si>
  <si>
    <t>White Claw Pineapple</t>
  </si>
  <si>
    <t>White Claw Pineapple 1L</t>
  </si>
  <si>
    <t>White Claw Pineapple 7</t>
  </si>
  <si>
    <t>White Claw Pineapple 7 750ml</t>
  </si>
  <si>
    <t>White Claw Vodka</t>
  </si>
  <si>
    <t>White Claw Vodka 750ml</t>
  </si>
  <si>
    <t>Total Vodka</t>
  </si>
  <si>
    <t>Whiskey Bourbon</t>
  </si>
  <si>
    <t xml:space="preserve">Basil Hayden </t>
  </si>
  <si>
    <t>Basil Hayden  1L</t>
  </si>
  <si>
    <t>Basil Haydens Kentucky Brbn 8Yr</t>
  </si>
  <si>
    <t>Basil Haydens Kentucky Brbn 8Yr 750ml</t>
  </si>
  <si>
    <t>Buffalo Trace</t>
  </si>
  <si>
    <t>Buffalo Trace 1,000ml</t>
  </si>
  <si>
    <t>Bulleit Bourbon</t>
  </si>
  <si>
    <t>Bulleit Bourbon 1L</t>
  </si>
  <si>
    <t>Bulleit Rye</t>
  </si>
  <si>
    <t>Bulleit Rye 1L</t>
  </si>
  <si>
    <t>Fireball</t>
  </si>
  <si>
    <t>Fireball 1L</t>
  </si>
  <si>
    <t xml:space="preserve">High West American Prairie </t>
  </si>
  <si>
    <t>High West American Prairie  750ml</t>
  </si>
  <si>
    <t>Jack Daniel Apple</t>
  </si>
  <si>
    <t>Jack Daniel Apple 1L</t>
  </si>
  <si>
    <t>Jack Daniels</t>
  </si>
  <si>
    <t>Jack Daniels 1L</t>
  </si>
  <si>
    <t>Jack Daniels Fire</t>
  </si>
  <si>
    <t>Jack Daniels Fire 1L</t>
  </si>
  <si>
    <t>Jack Daniels Single Barrel</t>
  </si>
  <si>
    <t>Jack Daniels Single Barrel 1L</t>
  </si>
  <si>
    <t>Jim Beam</t>
  </si>
  <si>
    <t>Jim Beam 1L</t>
  </si>
  <si>
    <t>Jim Beam 8 Star Kntcky Whiskey</t>
  </si>
  <si>
    <t>Jim Beam 8 Star Kntcky Whiskey 1L</t>
  </si>
  <si>
    <t xml:space="preserve">Jim Beam Black </t>
  </si>
  <si>
    <t>Jim Beam Black  1L</t>
  </si>
  <si>
    <t>Knob Creek</t>
  </si>
  <si>
    <t>Knob Creek 1,000ml</t>
  </si>
  <si>
    <t>Knob Creek 9yr</t>
  </si>
  <si>
    <t>Knob Creek 9yr 1L</t>
  </si>
  <si>
    <t>Knob Creek 9yr 7</t>
  </si>
  <si>
    <t>Knob Creek 9yr 7 750ml</t>
  </si>
  <si>
    <t>Knob Creek Rye 7</t>
  </si>
  <si>
    <t>Knob Creek Rye 7 750ml</t>
  </si>
  <si>
    <t>Makers 46</t>
  </si>
  <si>
    <t>Makers 46 750ml</t>
  </si>
  <si>
    <t>Makers Mark</t>
  </si>
  <si>
    <t>Makers Mark 1,000ml</t>
  </si>
  <si>
    <t>Old Grand Dad 80</t>
  </si>
  <si>
    <t>Old Grand Dad 80 1L</t>
  </si>
  <si>
    <t>Southern Comfort</t>
  </si>
  <si>
    <t>Southern Comfort 1,000ml</t>
  </si>
  <si>
    <t xml:space="preserve">Sqrrl </t>
  </si>
  <si>
    <t>Sqrrl  750ml</t>
  </si>
  <si>
    <t>Stranahan's</t>
  </si>
  <si>
    <t>Stranahan's 750ml</t>
  </si>
  <si>
    <t>Woodford Reserve</t>
  </si>
  <si>
    <t>Woodford Reserve 1,000ml</t>
  </si>
  <si>
    <t>Woodford Reserve Double Oaked</t>
  </si>
  <si>
    <t>Woodford Reserve Double Oaked 1L</t>
  </si>
  <si>
    <t>Total Whiskey Bourbon</t>
  </si>
  <si>
    <t xml:space="preserve">Whiskey Canadian </t>
  </si>
  <si>
    <t>Crown Royal</t>
  </si>
  <si>
    <t>Crown Royal 1L</t>
  </si>
  <si>
    <t>Crown Royal Apple</t>
  </si>
  <si>
    <t>Crown Royal Apple 1L</t>
  </si>
  <si>
    <t>Crown Royal Peach</t>
  </si>
  <si>
    <t>Crown Royal Peach 1,000ml</t>
  </si>
  <si>
    <t xml:space="preserve">Crown Royal Vanilla </t>
  </si>
  <si>
    <t>Crown Royal Vanilla  1,000ml</t>
  </si>
  <si>
    <t>Seagrams Seven</t>
  </si>
  <si>
    <t>Seagrams Seven 1,000ml</t>
  </si>
  <si>
    <t xml:space="preserve">Total Whiskey Canadian </t>
  </si>
  <si>
    <t>Whiskey Irish</t>
  </si>
  <si>
    <t>Jameson</t>
  </si>
  <si>
    <t>Jameson 1L</t>
  </si>
  <si>
    <t>Jameson Orange 7</t>
  </si>
  <si>
    <t>Jameson Orange 7 750ml</t>
  </si>
  <si>
    <t>Jameson Select Black Barrel</t>
  </si>
  <si>
    <t>Jameson Select Black Barrel 1,000ml</t>
  </si>
  <si>
    <t xml:space="preserve">Proper Twelve </t>
  </si>
  <si>
    <t>Proper Twelve  1L</t>
  </si>
  <si>
    <t>Redbreast 12yr</t>
  </si>
  <si>
    <t>Redbreast 12yr 750ml</t>
  </si>
  <si>
    <t xml:space="preserve">Slane Triple Casked </t>
  </si>
  <si>
    <t>Slane Triple Casked  1L</t>
  </si>
  <si>
    <t>Total Whiskey Irish</t>
  </si>
  <si>
    <t>Whiskey Scotch</t>
  </si>
  <si>
    <t>Buchanans Scotch 12Yr Box</t>
  </si>
  <si>
    <t>Buchanans Scotch 12Yr Box 1L</t>
  </si>
  <si>
    <t>Dewar's White Label</t>
  </si>
  <si>
    <t>Dewar's White Label 1L</t>
  </si>
  <si>
    <t>Glenlivit 12</t>
  </si>
  <si>
    <t>Glenlivit 12 1,000ml</t>
  </si>
  <si>
    <t xml:space="preserve">Johnnie Walker Black </t>
  </si>
  <si>
    <t>Johnnie Walker Black  1,000ml</t>
  </si>
  <si>
    <t>Johnnie Walker Blue Label Anniv</t>
  </si>
  <si>
    <t>Johnnie Walker Blue Label Anniv 750ml</t>
  </si>
  <si>
    <t>Lagavulin 8yr</t>
  </si>
  <si>
    <t>Lagavulin 8yr 750ml</t>
  </si>
  <si>
    <t>Macallan 18yr</t>
  </si>
  <si>
    <t>Macallan 18yr 750ml</t>
  </si>
  <si>
    <t>Macallan Double Cask 12yr</t>
  </si>
  <si>
    <t>Macallan Double Cask 12yr 750ml</t>
  </si>
  <si>
    <t>Mr Boston Scotch</t>
  </si>
  <si>
    <t>Mr Boston Scotch 1L</t>
  </si>
  <si>
    <t>Oban Scotch Single Malt</t>
  </si>
  <si>
    <t>Oban Scotch Single Malt 750ml</t>
  </si>
  <si>
    <t>Total Whiskey Scotch</t>
  </si>
  <si>
    <t>All Items</t>
  </si>
  <si>
    <t xml:space="preserve">Total 0 Liquor </t>
  </si>
  <si>
    <t>Reds</t>
  </si>
  <si>
    <t>Erath Resplendent Pinot Noir</t>
  </si>
  <si>
    <t>Erath Resplendent Pinot Noir 750ml</t>
  </si>
  <si>
    <t>Total Reds</t>
  </si>
  <si>
    <t>Total 1 Wine</t>
  </si>
  <si>
    <t>Imported Champagne</t>
  </si>
  <si>
    <t>Ace of Spades</t>
  </si>
  <si>
    <t>Ace of Spades 750ml</t>
  </si>
  <si>
    <t>Ace of Spades Rose</t>
  </si>
  <si>
    <t>Ace of Spades Rose 750ml</t>
  </si>
  <si>
    <t>Ace Rose Mag</t>
  </si>
  <si>
    <t>Ace Rose Mag 1,500ml</t>
  </si>
  <si>
    <t>Dom Perignon Luminous</t>
  </si>
  <si>
    <t>Dom Perignon Luminous 750ml</t>
  </si>
  <si>
    <t>Moet Imperial</t>
  </si>
  <si>
    <t>Moet Imperial 750ml</t>
  </si>
  <si>
    <t>Moet Nector Imperial Rose</t>
  </si>
  <si>
    <t>Moet Nector Imperial Rose 750ml</t>
  </si>
  <si>
    <t>Perrier Belle Epoque Rose</t>
  </si>
  <si>
    <t>Perrier Belle Epoque Rose 750ml</t>
  </si>
  <si>
    <t>Perrier Belle Epoque Rose Mag</t>
  </si>
  <si>
    <t>Perrier Belle Epoque Rose Mag 1.5L</t>
  </si>
  <si>
    <t>Perrier Jouët Blanc De Blanc</t>
  </si>
  <si>
    <t>Perrier Jouët Blanc De Blanc 750ml</t>
  </si>
  <si>
    <t>Veuve Mag</t>
  </si>
  <si>
    <t>Veuve Mag 1.5L</t>
  </si>
  <si>
    <t>Veuve Rose</t>
  </si>
  <si>
    <t>Veuve Rose 750ml</t>
  </si>
  <si>
    <t>Veuve Rose Mag</t>
  </si>
  <si>
    <t>Veuve Rose Mag 1,500ml</t>
  </si>
  <si>
    <t>Veuve Yellow</t>
  </si>
  <si>
    <t>Veuve Yellow 750ml</t>
  </si>
  <si>
    <t>Total Imported Champagne</t>
  </si>
  <si>
    <t>Sparkling Wine</t>
  </si>
  <si>
    <t>Wycliff Brut</t>
  </si>
  <si>
    <t>Wycliff Brut 750ml</t>
  </si>
  <si>
    <t>Total Sparkling Wine</t>
  </si>
  <si>
    <t xml:space="preserve">Total 2 Champagne </t>
  </si>
  <si>
    <t xml:space="preserve">Beer Domestic </t>
  </si>
  <si>
    <t>Bud Light</t>
  </si>
  <si>
    <t>Bud Light 0ea</t>
  </si>
  <si>
    <t>Estrella Jalisco</t>
  </si>
  <si>
    <t>Estrella Jalisco 0ea</t>
  </si>
  <si>
    <t xml:space="preserve">Happy Dad Seltzer </t>
  </si>
  <si>
    <t>Happy Dad Seltzer  0ea</t>
  </si>
  <si>
    <t>Mich Ultra Zero</t>
  </si>
  <si>
    <t>Mich Ultra Zero 1ea</t>
  </si>
  <si>
    <t>Michelob Ultra</t>
  </si>
  <si>
    <t>Michelob Ultra 0ea</t>
  </si>
  <si>
    <t xml:space="preserve">Nutrl Seltzer </t>
  </si>
  <si>
    <t>Nutrl Seltzer  0ea</t>
  </si>
  <si>
    <t>The Shop Church Music</t>
  </si>
  <si>
    <t>The Shop Church Music 1ea</t>
  </si>
  <si>
    <t>Twisted Tea Can</t>
  </si>
  <si>
    <t>Twisted Tea Can 1ea</t>
  </si>
  <si>
    <t>Voodoo Ranger Imperial IPA</t>
  </si>
  <si>
    <t>Voodoo Ranger Imperial IPA 1ea</t>
  </si>
  <si>
    <t xml:space="preserve">White Claw Variety </t>
  </si>
  <si>
    <t>White Claw Variety  0ea</t>
  </si>
  <si>
    <t xml:space="preserve">Total Beer Domestic </t>
  </si>
  <si>
    <t xml:space="preserve">Beer Imported </t>
  </si>
  <si>
    <t>Corona</t>
  </si>
  <si>
    <t>Corona 0ea</t>
  </si>
  <si>
    <t>Corona Light</t>
  </si>
  <si>
    <t>Corona Light 0ea</t>
  </si>
  <si>
    <t>Dos Equis Lager</t>
  </si>
  <si>
    <t>Dos Equis Lager 0ea</t>
  </si>
  <si>
    <t>Dos XX Amber</t>
  </si>
  <si>
    <t>Dos XX Amber 0ea</t>
  </si>
  <si>
    <t>Heineken</t>
  </si>
  <si>
    <t>Heineken 0ea</t>
  </si>
  <si>
    <t>Heineken NA</t>
  </si>
  <si>
    <t>Heineken NA 0ea</t>
  </si>
  <si>
    <t>Negra Modelo</t>
  </si>
  <si>
    <t>Negra Modelo 0ea</t>
  </si>
  <si>
    <t>Stella Artois</t>
  </si>
  <si>
    <t>Stella Artois 0ea</t>
  </si>
  <si>
    <t xml:space="preserve">Total Beer Imported </t>
  </si>
  <si>
    <t>Total 3 Beers</t>
  </si>
  <si>
    <t xml:space="preserve">Kegs Domestic </t>
  </si>
  <si>
    <t>Keg Ausin Eastcider</t>
  </si>
  <si>
    <t>Keg Ausin Eastcider 15.5gal</t>
  </si>
  <si>
    <t>Keg Bud Light</t>
  </si>
  <si>
    <t>Keg Bud Light 15.5gal</t>
  </si>
  <si>
    <t>Keg Craft Standard Mojoto</t>
  </si>
  <si>
    <t>Keg Craft Standard Mojoto 20L</t>
  </si>
  <si>
    <t>Keg Craft Standard Mule</t>
  </si>
  <si>
    <t>Keg Craft Standard Mule 20L</t>
  </si>
  <si>
    <t>Keg Craft Standard Paloma</t>
  </si>
  <si>
    <t>Keg Craft Standard Paloma 20L</t>
  </si>
  <si>
    <t>Keg Michelob Ultra</t>
  </si>
  <si>
    <t>Keg Michelob Ultra 15.5gal</t>
  </si>
  <si>
    <t>Keg San Tan Lager</t>
  </si>
  <si>
    <t>Keg San Tan Lager 15.5gal</t>
  </si>
  <si>
    <t xml:space="preserve">Total Kegs Domestic </t>
  </si>
  <si>
    <t xml:space="preserve">Kegs Imported </t>
  </si>
  <si>
    <t>Keg Dos Equis Amber</t>
  </si>
  <si>
    <t>Keg Dos Equis Amber 15.5gal</t>
  </si>
  <si>
    <t>Keg Dos Equis Lager</t>
  </si>
  <si>
    <t>Keg Dos Equis Lager 15.5gal</t>
  </si>
  <si>
    <t>Keg Guiness Stout</t>
  </si>
  <si>
    <t>Keg Guiness Stout 50L</t>
  </si>
  <si>
    <t>Keg Modelo Especial</t>
  </si>
  <si>
    <t>Keg Modelo Especial 15.5gal</t>
  </si>
  <si>
    <t>Keg Stella Artois</t>
  </si>
  <si>
    <t>Keg Stella Artois 13.2gal</t>
  </si>
  <si>
    <t xml:space="preserve">Total Kegs Imported </t>
  </si>
  <si>
    <t xml:space="preserve">Total 4 Kegs </t>
  </si>
  <si>
    <t>Energy Drink</t>
  </si>
  <si>
    <t>Red Bull Blue</t>
  </si>
  <si>
    <t>Red Bull Blue ea</t>
  </si>
  <si>
    <t>Red Bull Coconut</t>
  </si>
  <si>
    <t>Red Bull Coconut ea</t>
  </si>
  <si>
    <t>Red Bull Energy</t>
  </si>
  <si>
    <t>Red Bull Energy ea</t>
  </si>
  <si>
    <t>Red Bull Sugarfree</t>
  </si>
  <si>
    <t>Red Bull Sugarfree ea</t>
  </si>
  <si>
    <t xml:space="preserve">Red Bull Watermelon </t>
  </si>
  <si>
    <t>Red Bull Watermelon  0ea</t>
  </si>
  <si>
    <t>Red Bull Yellow</t>
  </si>
  <si>
    <t>Red Bull Yellow ea</t>
  </si>
  <si>
    <t>Total Energy Drink</t>
  </si>
  <si>
    <t>Total 5 Energy Drinks</t>
  </si>
  <si>
    <t>Imported Water</t>
  </si>
  <si>
    <t>Acqua Panna</t>
  </si>
  <si>
    <t>Acqua Panna 1ea</t>
  </si>
  <si>
    <t>Total Imported Water</t>
  </si>
  <si>
    <t>Total 6 Water</t>
  </si>
  <si>
    <t>Sales Item</t>
  </si>
  <si>
    <t>Average Price</t>
  </si>
  <si>
    <t>Total Sales</t>
  </si>
  <si>
    <t>Dusse-b</t>
  </si>
  <si>
    <t>Total D'usse Cognac</t>
  </si>
  <si>
    <t>Hennessy VS</t>
  </si>
  <si>
    <t>Total Hennessey VS</t>
  </si>
  <si>
    <t>Remi Martin VSO</t>
  </si>
  <si>
    <t>Total Remy Martin VSOP</t>
  </si>
  <si>
    <t>Total Bombay Sapphire</t>
  </si>
  <si>
    <t>Agua Frescas WM</t>
  </si>
  <si>
    <t>Hendrick's</t>
  </si>
  <si>
    <t>Well Gin</t>
  </si>
  <si>
    <t>Total Hendricks Gin</t>
  </si>
  <si>
    <t>$10 Botanist</t>
  </si>
  <si>
    <t xml:space="preserve">Total The Botanist </t>
  </si>
  <si>
    <t>Bailey's Irish</t>
  </si>
  <si>
    <t>Total Baileys Irish Cream</t>
  </si>
  <si>
    <t>Amaretto Disara</t>
  </si>
  <si>
    <t>Total DiSaronno Amaretto</t>
  </si>
  <si>
    <t>Goldschlager 1000ml</t>
  </si>
  <si>
    <t>Total Goldschlager</t>
  </si>
  <si>
    <t>GrandMari Float</t>
  </si>
  <si>
    <t>Total Grand Marnier</t>
  </si>
  <si>
    <t>Jagermeister 1000ml</t>
  </si>
  <si>
    <t>Jager</t>
  </si>
  <si>
    <t>$5 Jager</t>
  </si>
  <si>
    <t>Jager Bomb</t>
  </si>
  <si>
    <t>$7 Jaeger Bombs</t>
  </si>
  <si>
    <t>Total Jagermeister</t>
  </si>
  <si>
    <t>Kahlua 1000ml</t>
  </si>
  <si>
    <t>BLOWJOB</t>
  </si>
  <si>
    <t>Total Kahlua</t>
  </si>
  <si>
    <t>$7 GNO</t>
  </si>
  <si>
    <t>$10 Rumple</t>
  </si>
  <si>
    <t>Rumplemintz</t>
  </si>
  <si>
    <t>Total Rumpleminze</t>
  </si>
  <si>
    <t>Amaretto</t>
  </si>
  <si>
    <t xml:space="preserve">Total Amaretto Dekuyper </t>
  </si>
  <si>
    <t>DK Butterscotch</t>
  </si>
  <si>
    <t xml:space="preserve">Total Buttershots Dekuyper </t>
  </si>
  <si>
    <t>Long Island Gaetano  1000ml</t>
  </si>
  <si>
    <t>Long Island</t>
  </si>
  <si>
    <t xml:space="preserve">Total Long Island Gaetano </t>
  </si>
  <si>
    <t>Melon</t>
  </si>
  <si>
    <t>Liquid Marijuan</t>
  </si>
  <si>
    <t xml:space="preserve">Total Melon Dekuyper </t>
  </si>
  <si>
    <t>DK Peach</t>
  </si>
  <si>
    <t>Total Peachtree Dekuyper</t>
  </si>
  <si>
    <t>Triple Sec Dekuyper 1000ml</t>
  </si>
  <si>
    <t>Margarita $</t>
  </si>
  <si>
    <t>Total Triple Sec Dekuyper</t>
  </si>
  <si>
    <t>Mojito</t>
  </si>
  <si>
    <t>Well Rum</t>
  </si>
  <si>
    <t xml:space="preserve">Total Bacardi Light </t>
  </si>
  <si>
    <t>Captain Morgan</t>
  </si>
  <si>
    <t>Total Captain Morgan Spiced</t>
  </si>
  <si>
    <t>Malibu 1000ml</t>
  </si>
  <si>
    <t>Malibu -Btl</t>
  </si>
  <si>
    <t>Total Malibu</t>
  </si>
  <si>
    <t>Myer's Dark</t>
  </si>
  <si>
    <t>Total Myers Dark</t>
  </si>
  <si>
    <t>400 Conejos Mez</t>
  </si>
  <si>
    <t>Total 400 Conejos</t>
  </si>
  <si>
    <t>Avion 44 - Btl</t>
  </si>
  <si>
    <t>Total Avion Reserva 44</t>
  </si>
  <si>
    <t>Casamigos Anejo 1000ml</t>
  </si>
  <si>
    <t>Casa Anejo- BTL</t>
  </si>
  <si>
    <t>Total Casamigos Anejo</t>
  </si>
  <si>
    <t>Casamigos Slv B</t>
  </si>
  <si>
    <t>Casamigos Blanc</t>
  </si>
  <si>
    <t>Total Casamigos Blanco</t>
  </si>
  <si>
    <t>CMP CASA CRIS R-b</t>
  </si>
  <si>
    <t>Total Casamigos Cristalino</t>
  </si>
  <si>
    <t>CMP Casa Repo b</t>
  </si>
  <si>
    <t>Casamigos Rep-B</t>
  </si>
  <si>
    <t>$12 Reposado</t>
  </si>
  <si>
    <t>Casamigos Repo</t>
  </si>
  <si>
    <t xml:space="preserve">Total Casamigos Repo </t>
  </si>
  <si>
    <t>CASA REPO MAG</t>
  </si>
  <si>
    <t>Total Casamigos Repo Mag</t>
  </si>
  <si>
    <t>Cincoro Reposado 75ml</t>
  </si>
  <si>
    <t>CMP CINCORO REP-b</t>
  </si>
  <si>
    <t>$12 Cincoro Rep</t>
  </si>
  <si>
    <t>Total Cincoro Reposado</t>
  </si>
  <si>
    <t>Clase Azul Blan</t>
  </si>
  <si>
    <t>Total Clase Azul Plata</t>
  </si>
  <si>
    <t>CMP Clase Rep- B</t>
  </si>
  <si>
    <t>Clase Azl Rep-B</t>
  </si>
  <si>
    <t>Clase Azul Repo</t>
  </si>
  <si>
    <t>Total Clase Azul Reposado</t>
  </si>
  <si>
    <t>$12 Codigo Repo</t>
  </si>
  <si>
    <t>Total Codigo Repo</t>
  </si>
  <si>
    <t>CMP Deleon blan-b</t>
  </si>
  <si>
    <t>Total Deleon Blanco</t>
  </si>
  <si>
    <t>Don Julio Anj-B</t>
  </si>
  <si>
    <t>Total Don Julio Anejo</t>
  </si>
  <si>
    <t>CMP 1942 Btl</t>
  </si>
  <si>
    <t>DJ 1942-btl</t>
  </si>
  <si>
    <t>Don Julio 1942</t>
  </si>
  <si>
    <t>Total Don Julio Anejo 1942</t>
  </si>
  <si>
    <t>Don Julio Slv-B</t>
  </si>
  <si>
    <t>Don Julio Blanc</t>
  </si>
  <si>
    <t>Total Don Julio Blanco</t>
  </si>
  <si>
    <t>$12 Don Primave</t>
  </si>
  <si>
    <t xml:space="preserve">Total Don Julio Primavera </t>
  </si>
  <si>
    <t>Don Julio Rep B</t>
  </si>
  <si>
    <t>Don Julio Repo</t>
  </si>
  <si>
    <t>Total Don Julio Reposado</t>
  </si>
  <si>
    <t>CMP Cristiano A-b</t>
  </si>
  <si>
    <t>Total El Cristiano Extra Anejo</t>
  </si>
  <si>
    <t>Cristiano XR</t>
  </si>
  <si>
    <t>CMP Cristiano X-b</t>
  </si>
  <si>
    <t>$12 CRIS REPO X</t>
  </si>
  <si>
    <t>Total El Cristiano Extra Repo</t>
  </si>
  <si>
    <t>Bach Tesoro Bln</t>
  </si>
  <si>
    <t>El Tesoro Blanc</t>
  </si>
  <si>
    <t>Total El Tesoro Platinum</t>
  </si>
  <si>
    <t>CMP El Tesoro R-b</t>
  </si>
  <si>
    <t>El Tesoro Repo</t>
  </si>
  <si>
    <t>$12 El Tesoro R</t>
  </si>
  <si>
    <t>Total El Tesoro Reposado</t>
  </si>
  <si>
    <t>$12 La Flecha R</t>
  </si>
  <si>
    <t>Total Flecha Azul Repo</t>
  </si>
  <si>
    <t>CMP GRAN CENT -B</t>
  </si>
  <si>
    <t>$10 Cent plata</t>
  </si>
  <si>
    <t>Total Gran Centenario Plata</t>
  </si>
  <si>
    <t>$10 Los Sundays</t>
  </si>
  <si>
    <t>Total Los Sunday Blanco</t>
  </si>
  <si>
    <t>Total Patron Anejo</t>
  </si>
  <si>
    <t>Patron Repo</t>
  </si>
  <si>
    <t>Total Patron Reposado</t>
  </si>
  <si>
    <t>Patron Slvr -Bt</t>
  </si>
  <si>
    <t>Total Patron Silver</t>
  </si>
  <si>
    <t>CMP Sauza</t>
  </si>
  <si>
    <t>Tequila Sunrise</t>
  </si>
  <si>
    <t>Well Tequila</t>
  </si>
  <si>
    <t>Total Sauza Silver</t>
  </si>
  <si>
    <t>Teq White Tea</t>
  </si>
  <si>
    <t>Total Sauza Silver 7</t>
  </si>
  <si>
    <t>Tanteo Jalapeno  75ml</t>
  </si>
  <si>
    <t>Tanteo</t>
  </si>
  <si>
    <t xml:space="preserve">Total Tanteo Jalapeno </t>
  </si>
  <si>
    <t>Total Teremana Blanco</t>
  </si>
  <si>
    <t>Total Vida Mezcal</t>
  </si>
  <si>
    <t>Absolut 1000ml</t>
  </si>
  <si>
    <t>Total Absolut</t>
  </si>
  <si>
    <t>$4 Absolut juic</t>
  </si>
  <si>
    <t>Total Absolut Apple</t>
  </si>
  <si>
    <t>$4 Absolut GP</t>
  </si>
  <si>
    <t>Total Absolut Grapefruit</t>
  </si>
  <si>
    <t>Absolut Raspber</t>
  </si>
  <si>
    <t xml:space="preserve">Total Absolut Raspberri </t>
  </si>
  <si>
    <t>CMP Beluga Btl</t>
  </si>
  <si>
    <t>Beluga</t>
  </si>
  <si>
    <t>Total Beluga Gold Line</t>
  </si>
  <si>
    <t>Belvedere 1000ml</t>
  </si>
  <si>
    <t>Total Belvedere</t>
  </si>
  <si>
    <t>Belvedere 10-b</t>
  </si>
  <si>
    <t>Total Belvedere 10</t>
  </si>
  <si>
    <t>Ciroc  1000ml</t>
  </si>
  <si>
    <t>Ciroc -Btl</t>
  </si>
  <si>
    <t>Bach Ciroc</t>
  </si>
  <si>
    <t>Ciroc</t>
  </si>
  <si>
    <t>$10 Ciroc flvrs</t>
  </si>
  <si>
    <t xml:space="preserve">Total Ciroc </t>
  </si>
  <si>
    <t>Ciroc Apple 1000ml</t>
  </si>
  <si>
    <t>CMP Ciroc Apple-b</t>
  </si>
  <si>
    <t>Total Ciroc Apple</t>
  </si>
  <si>
    <t>Ciroc Mango 1000ml</t>
  </si>
  <si>
    <t>Total Ciroc Mango</t>
  </si>
  <si>
    <t>Ciroc Passion</t>
  </si>
  <si>
    <t>Total Ciroc Passion 7</t>
  </si>
  <si>
    <t>Ciroc Peach 1000ml</t>
  </si>
  <si>
    <t>Total Ciroc Peach</t>
  </si>
  <si>
    <t>Ciroc Red Berry 1000ml</t>
  </si>
  <si>
    <t>CMP Redberry ciroc-b</t>
  </si>
  <si>
    <t>Total Ciroc Red Berry</t>
  </si>
  <si>
    <t>Ciroc Watermelo</t>
  </si>
  <si>
    <t>Total Ciroc Summer Watermelon</t>
  </si>
  <si>
    <t>$6 Deep Cran</t>
  </si>
  <si>
    <t>Total Deep Eddy Cranberry</t>
  </si>
  <si>
    <t>Blue Bandito</t>
  </si>
  <si>
    <t>COMP BB TOWER</t>
  </si>
  <si>
    <t>Blue Boy Tower</t>
  </si>
  <si>
    <t>$8 Lemon Drops</t>
  </si>
  <si>
    <t>Blue Boy</t>
  </si>
  <si>
    <t>$7 Blue Boy</t>
  </si>
  <si>
    <t>Total Deep Eddy Lemon</t>
  </si>
  <si>
    <t>Waterboy</t>
  </si>
  <si>
    <t>Total Deep Eddy Lime</t>
  </si>
  <si>
    <t>$6 Deep Orange</t>
  </si>
  <si>
    <t>Total Deep Eddy Orange</t>
  </si>
  <si>
    <t>Mexican Candy</t>
  </si>
  <si>
    <t>Total Deep Eddy Peach</t>
  </si>
  <si>
    <t>Deep Eddy Ruby</t>
  </si>
  <si>
    <t>$5 BILLY</t>
  </si>
  <si>
    <t>Total Deep Eddy Ruby Red</t>
  </si>
  <si>
    <t>Total Effen Cucumber</t>
  </si>
  <si>
    <t>Grey Goose 1000ml</t>
  </si>
  <si>
    <t>Agua Frescas St</t>
  </si>
  <si>
    <t>Goose -Btl</t>
  </si>
  <si>
    <t>Goose</t>
  </si>
  <si>
    <t>Total Grey Goose</t>
  </si>
  <si>
    <t>$12 Grey Citron</t>
  </si>
  <si>
    <t>Total Grey Goose Citron</t>
  </si>
  <si>
    <t>Goose Mgnm</t>
  </si>
  <si>
    <t>Total Grey Goose Mag</t>
  </si>
  <si>
    <t>Ketel One -Btl</t>
  </si>
  <si>
    <t>Carajillo</t>
  </si>
  <si>
    <t>Total Ketel One</t>
  </si>
  <si>
    <t>$10 Kettle Oran</t>
  </si>
  <si>
    <t>Total Ketel One Oranje</t>
  </si>
  <si>
    <t>Pinnacle Cherry 1000ml</t>
  </si>
  <si>
    <t>Pinnacle Flavor</t>
  </si>
  <si>
    <t>Total Pinnacle Cherry</t>
  </si>
  <si>
    <t>$8 Stine</t>
  </si>
  <si>
    <t>Total Pinnacle Raspberry</t>
  </si>
  <si>
    <t>Cosmo</t>
  </si>
  <si>
    <t>Pinnacle + Cham</t>
  </si>
  <si>
    <t>Blue Hawaiian</t>
  </si>
  <si>
    <t>Kamikazi</t>
  </si>
  <si>
    <t>Pink Pussy</t>
  </si>
  <si>
    <t>Moscow Mule</t>
  </si>
  <si>
    <t>Rocks $</t>
  </si>
  <si>
    <t>Sex on the Beac</t>
  </si>
  <si>
    <t>Gummy Bear</t>
  </si>
  <si>
    <t>Vodka White Tea</t>
  </si>
  <si>
    <t>Double $</t>
  </si>
  <si>
    <t>AMF</t>
  </si>
  <si>
    <t>Lemon Drop</t>
  </si>
  <si>
    <t>PROMO SHOT</t>
  </si>
  <si>
    <t>Promo-Btl</t>
  </si>
  <si>
    <t>Well Vodka</t>
  </si>
  <si>
    <t>Total Pinnacle Vodka</t>
  </si>
  <si>
    <t>Cherry Bomb</t>
  </si>
  <si>
    <t>Total Skyy Infusion Cherry</t>
  </si>
  <si>
    <t>Jolly Rancher</t>
  </si>
  <si>
    <t>Total Stoli Ohranj</t>
  </si>
  <si>
    <t>Titos Btl</t>
  </si>
  <si>
    <t>Titos</t>
  </si>
  <si>
    <t>Total Tito's Handmade Vodka</t>
  </si>
  <si>
    <t>Mango</t>
  </si>
  <si>
    <t>Total White Claw Mango 7</t>
  </si>
  <si>
    <t>Whiteclaw pine</t>
  </si>
  <si>
    <t>Total White Claw Pineapple</t>
  </si>
  <si>
    <t>Basil Hydn - Bt</t>
  </si>
  <si>
    <t>Basil Hayden</t>
  </si>
  <si>
    <t xml:space="preserve">Total Basil Hayden </t>
  </si>
  <si>
    <t>Total Buffalo Trace</t>
  </si>
  <si>
    <t>Total Bulleit Bourbon</t>
  </si>
  <si>
    <t>Total Bulleit Rye</t>
  </si>
  <si>
    <t>Cinnamon Toast</t>
  </si>
  <si>
    <t>$10 Fireball</t>
  </si>
  <si>
    <t>Total Fireball</t>
  </si>
  <si>
    <t>Total Jack Daniels</t>
  </si>
  <si>
    <t>Old Fashioned $</t>
  </si>
  <si>
    <t>Total Jim Beam 8 Star Kntcky Whiskey</t>
  </si>
  <si>
    <t>Well Whiskey</t>
  </si>
  <si>
    <t xml:space="preserve">Total Jim Beam Black </t>
  </si>
  <si>
    <t>Total Knob Creek</t>
  </si>
  <si>
    <t>Oasis</t>
  </si>
  <si>
    <t>Total Knob Creek 9yr</t>
  </si>
  <si>
    <t>Makers Mark 1000ml</t>
  </si>
  <si>
    <t>Total Makers Mark</t>
  </si>
  <si>
    <t>Woodford</t>
  </si>
  <si>
    <t>Total Woodford Reserve</t>
  </si>
  <si>
    <t>Crown Ryl -Btl</t>
  </si>
  <si>
    <t>Crown Apple</t>
  </si>
  <si>
    <t>Vegas Bomber</t>
  </si>
  <si>
    <t>Total Crown Royal</t>
  </si>
  <si>
    <t>Crown Peach</t>
  </si>
  <si>
    <t>Total Crown Royal Peach</t>
  </si>
  <si>
    <t>Jameson -Btl</t>
  </si>
  <si>
    <t>Irish Car Bomb</t>
  </si>
  <si>
    <t>$8 Green Tea</t>
  </si>
  <si>
    <t>$6 Jameson</t>
  </si>
  <si>
    <t>$8 Irish Car Bo</t>
  </si>
  <si>
    <t>Green Tea</t>
  </si>
  <si>
    <t>$6 Green Tea</t>
  </si>
  <si>
    <t>Total Jameson</t>
  </si>
  <si>
    <t>Jameson Orange</t>
  </si>
  <si>
    <t>Total Jameson Orange 7</t>
  </si>
  <si>
    <t>$10 Slane</t>
  </si>
  <si>
    <t xml:space="preserve">Total Slane Triple Casked </t>
  </si>
  <si>
    <t>J.Walker Blk-Bt</t>
  </si>
  <si>
    <t>JW Black</t>
  </si>
  <si>
    <t xml:space="preserve">Total Johnnie Walker Black </t>
  </si>
  <si>
    <t>Macallan 12</t>
  </si>
  <si>
    <t>Total Macallan Double Cask 12yr</t>
  </si>
  <si>
    <t>Open Liq $$</t>
  </si>
  <si>
    <t>Total All Items</t>
  </si>
  <si>
    <t>Ace of Spades Demi-b</t>
  </si>
  <si>
    <t>Ace of Spades Green-b</t>
  </si>
  <si>
    <t>Ace Blanc De Bl-b</t>
  </si>
  <si>
    <t>CMP Ace Brut Bt</t>
  </si>
  <si>
    <t>Ace of Spades-b</t>
  </si>
  <si>
    <t>Total Ace of Spades</t>
  </si>
  <si>
    <t>Ace of Spades Rose 75ml</t>
  </si>
  <si>
    <t>Ace of Spades Rose-b</t>
  </si>
  <si>
    <t>Total Ace of Spades Rose</t>
  </si>
  <si>
    <t>Ace Rose MAG</t>
  </si>
  <si>
    <t>Total Ace Rose Mag</t>
  </si>
  <si>
    <t>Dom Perignon-b</t>
  </si>
  <si>
    <t>Total Dom Perignon Luminous</t>
  </si>
  <si>
    <t>Moet &amp; Chandon-b</t>
  </si>
  <si>
    <t>Total Moet Imperial</t>
  </si>
  <si>
    <t>Moet Nectar Ros-b</t>
  </si>
  <si>
    <t>Total Moet Nector Imperial Rose</t>
  </si>
  <si>
    <t>PJ Rose Lum-b</t>
  </si>
  <si>
    <t>Total Perrier Belle Epoque Rose</t>
  </si>
  <si>
    <t>Pj Rose Mag</t>
  </si>
  <si>
    <t>Total Perrier Belle Epoque Rose Mag</t>
  </si>
  <si>
    <t>CMP PJ Blanc Bt</t>
  </si>
  <si>
    <t>Total Perrier Jouët Blanc De Blanc</t>
  </si>
  <si>
    <t>Veuve Clic MAG</t>
  </si>
  <si>
    <t>Total Veuve Mag</t>
  </si>
  <si>
    <t>Vueve Rose-b</t>
  </si>
  <si>
    <t>Total Veuve Rose</t>
  </si>
  <si>
    <t>Veuve Rose Mag 1500ml</t>
  </si>
  <si>
    <t>Total Veuve Rose Mag</t>
  </si>
  <si>
    <t>Veuve Clic-b</t>
  </si>
  <si>
    <t>Total Veuve Yellow</t>
  </si>
  <si>
    <t>2 FOR $100 WYCL-b</t>
  </si>
  <si>
    <t>.01 Mimosa</t>
  </si>
  <si>
    <t>CMP Wycliffe Bt</t>
  </si>
  <si>
    <t>Total Wycliff Brut</t>
  </si>
  <si>
    <t>Bucket Domestic</t>
  </si>
  <si>
    <t>Total Bud Light</t>
  </si>
  <si>
    <t>Estrella Btl</t>
  </si>
  <si>
    <t>Total Estrella Jalisco</t>
  </si>
  <si>
    <t>$8 Happy Dad</t>
  </si>
  <si>
    <t>HAPPY DAD BKT</t>
  </si>
  <si>
    <t>CMP Happy dad</t>
  </si>
  <si>
    <t>Happy Dad</t>
  </si>
  <si>
    <t xml:space="preserve">Total Happy Dad Seltzer </t>
  </si>
  <si>
    <t>Total Mich Ultra Zero</t>
  </si>
  <si>
    <t>CMP Mich Ultra</t>
  </si>
  <si>
    <t>Domestic Bucket</t>
  </si>
  <si>
    <t>Mich Ultra</t>
  </si>
  <si>
    <t>Total Michelob Ultra</t>
  </si>
  <si>
    <t>NUTRL SLTZ</t>
  </si>
  <si>
    <t xml:space="preserve">Total Nutrl Seltzer </t>
  </si>
  <si>
    <t>Church Music IP</t>
  </si>
  <si>
    <t>Total The Shop Church Music</t>
  </si>
  <si>
    <t>Twisted Tea</t>
  </si>
  <si>
    <t>Total Twisted Tea Can</t>
  </si>
  <si>
    <t>VOODOO BTL</t>
  </si>
  <si>
    <t>Total Voodoo Ranger Imperial IPA</t>
  </si>
  <si>
    <t>White Claw</t>
  </si>
  <si>
    <t xml:space="preserve">Total White Claw Variety </t>
  </si>
  <si>
    <t>Total Corona</t>
  </si>
  <si>
    <t>Total Corona Light</t>
  </si>
  <si>
    <t>Dos XX Lager</t>
  </si>
  <si>
    <t>Total Dos Equis Lager</t>
  </si>
  <si>
    <t>Total Heineken</t>
  </si>
  <si>
    <t>Heineken 0</t>
  </si>
  <si>
    <t>Total Heineken NA</t>
  </si>
  <si>
    <t>Total Negra Modelo</t>
  </si>
  <si>
    <t>Bucket Import</t>
  </si>
  <si>
    <t>Total Stella Artois</t>
  </si>
  <si>
    <t>Dft Bud Light</t>
  </si>
  <si>
    <t>$.01 Drft Bud</t>
  </si>
  <si>
    <t>Total Keg Bud Light</t>
  </si>
  <si>
    <t>Draft Mojito</t>
  </si>
  <si>
    <t>Total Keg Craft Standard Mojoto</t>
  </si>
  <si>
    <t>Draft Mule</t>
  </si>
  <si>
    <t>Total Keg Craft Standard Mule</t>
  </si>
  <si>
    <t>Draft Paloma</t>
  </si>
  <si>
    <t>Total Keg Craft Standard Paloma</t>
  </si>
  <si>
    <t>Dft Easyciders</t>
  </si>
  <si>
    <t>Drft Mich Ultra</t>
  </si>
  <si>
    <t>Total Keg Michelob Ultra</t>
  </si>
  <si>
    <t>Drft San Tan</t>
  </si>
  <si>
    <t>Total Keg San Tan Lager</t>
  </si>
  <si>
    <t>Dft Dos XX Ambe</t>
  </si>
  <si>
    <t>Total Keg Dos Equis Amber</t>
  </si>
  <si>
    <t>Dft XX Lager</t>
  </si>
  <si>
    <t>Total Keg Dos Equis Lager</t>
  </si>
  <si>
    <t>Dft Guinness</t>
  </si>
  <si>
    <t>Total Keg Guiness Stout</t>
  </si>
  <si>
    <t>Dft Modelo</t>
  </si>
  <si>
    <t>Total Keg Modelo Especial</t>
  </si>
  <si>
    <t>Dft Stella Arto</t>
  </si>
  <si>
    <t>Total Keg Stella Artois</t>
  </si>
  <si>
    <t>Comp Redbull Bk</t>
  </si>
  <si>
    <t>Total Red Bull Blue</t>
  </si>
  <si>
    <t>RedBull $$</t>
  </si>
  <si>
    <t>BUCKET REDBULL</t>
  </si>
  <si>
    <t>Emp Redbull</t>
  </si>
  <si>
    <t>Bomber$</t>
  </si>
  <si>
    <t>Redbull</t>
  </si>
  <si>
    <t>ADD REDBULL</t>
  </si>
  <si>
    <t>Total Red Bull Energy</t>
  </si>
  <si>
    <t>SF - RedBull $$</t>
  </si>
  <si>
    <t>Total Red Bull Sugarfree</t>
  </si>
  <si>
    <t>Bottle Service</t>
  </si>
  <si>
    <t>Comp Aqua Bkt</t>
  </si>
  <si>
    <t>Aqua Panna</t>
  </si>
  <si>
    <t>Bucket of Water</t>
  </si>
  <si>
    <t>Comp Aqua Pan b</t>
  </si>
  <si>
    <t>Bottle Water</t>
  </si>
  <si>
    <t>EMP WATER</t>
  </si>
  <si>
    <t>Total Acqua Panna</t>
  </si>
  <si>
    <t>Supplier</t>
  </si>
  <si>
    <t>Price</t>
  </si>
  <si>
    <t>Size</t>
  </si>
  <si>
    <t>Start</t>
  </si>
  <si>
    <t>Start Price</t>
  </si>
  <si>
    <t>Start Value</t>
  </si>
  <si>
    <t>Received</t>
  </si>
  <si>
    <t>Received Price</t>
  </si>
  <si>
    <t>Received Cost</t>
  </si>
  <si>
    <t>Transfers</t>
  </si>
  <si>
    <t>Banquets</t>
  </si>
  <si>
    <t>Waste</t>
  </si>
  <si>
    <t>Empties</t>
  </si>
  <si>
    <t>End</t>
  </si>
  <si>
    <t>End Price</t>
  </si>
  <si>
    <t>End Value</t>
  </si>
  <si>
    <t>Oz</t>
  </si>
  <si>
    <t>Liters</t>
  </si>
  <si>
    <t>Servings</t>
  </si>
  <si>
    <t>Retail Value</t>
  </si>
  <si>
    <t>Used Price</t>
  </si>
  <si>
    <t>Hennessey Black 750ml</t>
  </si>
  <si>
    <t>Hennessey VSOP 750ml</t>
  </si>
  <si>
    <t>Remy Martin VSOP 7 750ml</t>
  </si>
  <si>
    <t>Breakthru</t>
  </si>
  <si>
    <t>Fords Gin 1,000ml</t>
  </si>
  <si>
    <t>Nolet Dry Gin 750ml</t>
  </si>
  <si>
    <t>Bitter Truth Elderflower 750ml</t>
  </si>
  <si>
    <t>Southern</t>
  </si>
  <si>
    <t>Domaine De Canton  1,000ml</t>
  </si>
  <si>
    <t>Gran Marnier Raspberry Peach 750ml</t>
  </si>
  <si>
    <t>HQ Hpnotiq 1,000ml</t>
  </si>
  <si>
    <t>Hum Botanical 750ml</t>
  </si>
  <si>
    <t>Intense Ginger 750ml</t>
  </si>
  <si>
    <t>Patron Citronge 1,000ml</t>
  </si>
  <si>
    <t>Patron Citronge Pineapple 1,000ml</t>
  </si>
  <si>
    <t>Ramazzotti Sambuca 750ml</t>
  </si>
  <si>
    <t>Solerno Blood Orange 750ml</t>
  </si>
  <si>
    <t>Tuaca  1L</t>
  </si>
  <si>
    <t>Martini &amp; Rossi Rosso 1,000L</t>
  </si>
  <si>
    <t>Tribuno Sweet Vermouth 1,000ml</t>
  </si>
  <si>
    <t>Cacao Dark Mr Boston 1,000ml</t>
  </si>
  <si>
    <t>Island Pucker Dekuyper 1,000ml</t>
  </si>
  <si>
    <t>RNDC</t>
  </si>
  <si>
    <t>Marie Brizard Banana 750ml</t>
  </si>
  <si>
    <t>Peppermint Dekuyper 1L</t>
  </si>
  <si>
    <t>Razzmatazz Dekuyper 1,000ml</t>
  </si>
  <si>
    <t>Strawberry Pucker Dekuyper 1,000ml</t>
  </si>
  <si>
    <t>Union Rosies Irish Cream 750ml</t>
  </si>
  <si>
    <t>Bacardi 10 750ml</t>
  </si>
  <si>
    <t>Bacardi Lime 750ml</t>
  </si>
  <si>
    <t>Bacardi Mango Chili 1L</t>
  </si>
  <si>
    <t>Cruzan Coconut 1L</t>
  </si>
  <si>
    <t>Diplomatico Reserva Exclusiva  750ml</t>
  </si>
  <si>
    <t>1800 Cristalino Añejo 750ml</t>
  </si>
  <si>
    <t>1800 Reposado 1,000ml</t>
  </si>
  <si>
    <t>1800 Silver 1,000ml</t>
  </si>
  <si>
    <t>1800 Silver 750 750ml</t>
  </si>
  <si>
    <t>Avion Repo 1L</t>
  </si>
  <si>
    <t>Azunia Anejo 1L</t>
  </si>
  <si>
    <t>Casamigos Anejo 7 750ml</t>
  </si>
  <si>
    <t>Casamigos Blanco Mag 1.75L</t>
  </si>
  <si>
    <t>Cazadores Blanco 1,000ml</t>
  </si>
  <si>
    <t>Celosa Rose 750ml</t>
  </si>
  <si>
    <t>Centenario Reposado 750ml</t>
  </si>
  <si>
    <t>Cincoro Anejo 750ml</t>
  </si>
  <si>
    <t>Cincoro Anejo Mag 1.75L</t>
  </si>
  <si>
    <t>Cincoro Blanco Mag 1.75L</t>
  </si>
  <si>
    <t>Clase Azul Dia De Las Muertos 1,000ml</t>
  </si>
  <si>
    <t>Clase Azul Gold 750ml</t>
  </si>
  <si>
    <t>Clase Azul Repo Mag 1.75L</t>
  </si>
  <si>
    <t>Clase Azul Ultra Anejo 750ml</t>
  </si>
  <si>
    <t>Codigo Rosa 1L</t>
  </si>
  <si>
    <t>Deleon Anejo  750ml</t>
  </si>
  <si>
    <t>Don Julio 1942 Mag 1.75L</t>
  </si>
  <si>
    <t>Don Julio Blanco 7 750ml</t>
  </si>
  <si>
    <t>El Jolgoriousa Barril 750ml</t>
  </si>
  <si>
    <t>El Tesoro Paradiso Anejo 750ml</t>
  </si>
  <si>
    <t>Gran Centenario Anejo 750ml</t>
  </si>
  <si>
    <t>Gran Coramino Añejo 750ml</t>
  </si>
  <si>
    <t>Herradura Ultra Anejo 750ml</t>
  </si>
  <si>
    <t>Komos Anejo Mag 1.75L</t>
  </si>
  <si>
    <t>Lobos 1707 Joven 1L</t>
  </si>
  <si>
    <t>Patron Anejo Sherry Cask 750ml</t>
  </si>
  <si>
    <t>Patron Cristalino 750ml</t>
  </si>
  <si>
    <t>Patron Extra Anejo  750ml</t>
  </si>
  <si>
    <t>Sotol Por Siempre Blanco 750ml</t>
  </si>
  <si>
    <t>Teremana Anejo 1L</t>
  </si>
  <si>
    <t>Tres Generaciones Plata 750ml</t>
  </si>
  <si>
    <t>Tres Generations Anejo 750ml</t>
  </si>
  <si>
    <t>Volcan Extra Anejo  750ml</t>
  </si>
  <si>
    <t>Absolut Pears 1,000ml</t>
  </si>
  <si>
    <t>Belvedere Mag 1.75L</t>
  </si>
  <si>
    <t>Belvedere Wild Berry 1,000ml</t>
  </si>
  <si>
    <t>Belvedere Wild Berry 750ml</t>
  </si>
  <si>
    <t>Grey Goose Melon 1,000ml</t>
  </si>
  <si>
    <t>Ketel One Mag 1.75L</t>
  </si>
  <si>
    <t>Leyenda Del Milagro Silver 1L</t>
  </si>
  <si>
    <t>Pinnacle Grape 1,000ml</t>
  </si>
  <si>
    <t>Pinnacle Whipped 750ml</t>
  </si>
  <si>
    <t>Smirnoff Tamarind  750ml</t>
  </si>
  <si>
    <t>Stoli Elit 1,000ml</t>
  </si>
  <si>
    <t>Stoli Elit mag 1.75ml</t>
  </si>
  <si>
    <t>Stoli Vanilla 1,000ml</t>
  </si>
  <si>
    <t>Titos Handmade Mag 1.75L</t>
  </si>
  <si>
    <t>White Claw Black Cherry 1L</t>
  </si>
  <si>
    <t>White Claw Black Cherry 7 750ml</t>
  </si>
  <si>
    <t>White Claw Mango 1L</t>
  </si>
  <si>
    <t>Elijah Craig Straight Brbn 12Yr 750ml</t>
  </si>
  <si>
    <t>Gentleman Jack 1L</t>
  </si>
  <si>
    <t>Jack Daniels Bonded  1L</t>
  </si>
  <si>
    <t>Jack Daniels Bonded Rye 1L</t>
  </si>
  <si>
    <t>Jack Daniels Honey 1L</t>
  </si>
  <si>
    <t>Jefferson Very Small Batch 750ml</t>
  </si>
  <si>
    <t>Jeffersons Reserve Very Small Batch 750ml</t>
  </si>
  <si>
    <t>Merica Bourbon 750ml</t>
  </si>
  <si>
    <t>Old Forester 1,000ml</t>
  </si>
  <si>
    <t>Rittenhouse Bottled in Bond 750ml</t>
  </si>
  <si>
    <t>Crown Royal Peach 7 750ml</t>
  </si>
  <si>
    <t>West Cork Irish 750ml</t>
  </si>
  <si>
    <t>Whiskey Rye</t>
  </si>
  <si>
    <t>Old Overholt 1,000ml</t>
  </si>
  <si>
    <t>Total Whiskey Rye</t>
  </si>
  <si>
    <t>Ardbeg 10yr 750ml</t>
  </si>
  <si>
    <t>Chivas Regal 1,000ml</t>
  </si>
  <si>
    <t>Dewars 12 1,000ml</t>
  </si>
  <si>
    <t>Lagavulin 16yr 750ml</t>
  </si>
  <si>
    <t>Crecent Crown</t>
  </si>
  <si>
    <t>Old Smuggler Scotch 1,000ml</t>
  </si>
  <si>
    <t>Suntori Toki Whiskey 750ml</t>
  </si>
  <si>
    <t>14 Hands Merlot 750ml</t>
  </si>
  <si>
    <t>Sycamore Lane Cab 750ml</t>
  </si>
  <si>
    <t>Vista Point Cab 750ml</t>
  </si>
  <si>
    <t>Reserve Reds</t>
  </si>
  <si>
    <t>Cockburns Port 750ml</t>
  </si>
  <si>
    <t>Total Reserve Reds</t>
  </si>
  <si>
    <t>Whites</t>
  </si>
  <si>
    <t>Whispering Angel 750ml</t>
  </si>
  <si>
    <t>Total Whites</t>
  </si>
  <si>
    <t>Ace Blanc De Blanc 750ml</t>
  </si>
  <si>
    <t>Ace of Spade 3L 3L</t>
  </si>
  <si>
    <t>Ace of Spade Mag 1.5L</t>
  </si>
  <si>
    <t>Ace of Spades 6L 6L</t>
  </si>
  <si>
    <t>Ace Of Spades Blanc 3L 3L</t>
  </si>
  <si>
    <t>Ace Rose 3L 3,000ml</t>
  </si>
  <si>
    <t>Beau Joie Brut 750ml</t>
  </si>
  <si>
    <t>Beuve Rich Rose 750ml</t>
  </si>
  <si>
    <t>Castelnau Chemin Du Roi 750ml</t>
  </si>
  <si>
    <t>Dom Perignon Mag Luminous 1.5ml</t>
  </si>
  <si>
    <t>Dom Perignon Plenitude 2 750ml</t>
  </si>
  <si>
    <t>Dom Perignon Rose 750ml</t>
  </si>
  <si>
    <t>Dom Perignon Rose Mag 1,500ml</t>
  </si>
  <si>
    <t>Krug Grand Cuvee 750ml</t>
  </si>
  <si>
    <t>Moet Brut 750ml</t>
  </si>
  <si>
    <t>Moet Imperial 3L 3,000ml</t>
  </si>
  <si>
    <t>Moet Rose Imperial 750ml</t>
  </si>
  <si>
    <t>Perrier Belle Epoque 750ml</t>
  </si>
  <si>
    <t>Perrier Belle Epoque Rose 3L 3,000ml</t>
  </si>
  <si>
    <t>Perrier Belle Epoque Rose 6L 6,000ml</t>
  </si>
  <si>
    <t>Roederer Cristal 750ml</t>
  </si>
  <si>
    <t>Roederer Rose 750ml</t>
  </si>
  <si>
    <t>Veuve 3L 3,000ml</t>
  </si>
  <si>
    <t>Veuve 6L 6,000ml</t>
  </si>
  <si>
    <t>Campo Viejo Brut 750ml</t>
  </si>
  <si>
    <t>Campo Viejo Rose 750ml</t>
  </si>
  <si>
    <t>Luc Belaire Bleu 750ml</t>
  </si>
  <si>
    <t>Hensley</t>
  </si>
  <si>
    <t>Jim Beam Ginger Highball 1ea</t>
  </si>
  <si>
    <t>Long Drink 1ea</t>
  </si>
  <si>
    <t>Bag in the Box</t>
  </si>
  <si>
    <t>Diet Pepsi  5gal</t>
  </si>
  <si>
    <t>Mug Root Beer  5gal</t>
  </si>
  <si>
    <t>Pepsi  5gal</t>
  </si>
  <si>
    <t>Pope Cranberry 3gal</t>
  </si>
  <si>
    <t>Pope Sweet &amp; Sour 5gal</t>
  </si>
  <si>
    <t>Schwepps Ginger Ale 3gal</t>
  </si>
  <si>
    <t>Schwepps Tonic Water 3gal</t>
  </si>
  <si>
    <t>Starry Lemon Lime 5gal</t>
  </si>
  <si>
    <t>Tropicana Lemonade  5gal</t>
  </si>
  <si>
    <t>Total Bag in the Box</t>
  </si>
  <si>
    <t>Quantity Sold</t>
  </si>
  <si>
    <t>Units</t>
  </si>
  <si>
    <t>Bottle</t>
  </si>
  <si>
    <t>Bottles</t>
  </si>
  <si>
    <t xml:space="preserve">Total Licor 43 </t>
  </si>
  <si>
    <t>Total Blue Curacao Dekuyper</t>
  </si>
  <si>
    <t>Total Sour Apple Dekuyper</t>
  </si>
  <si>
    <t>Total Watermelon Dekuyper</t>
  </si>
  <si>
    <t>Total Rum Chata</t>
  </si>
  <si>
    <t>Total Mango Shotta</t>
  </si>
  <si>
    <t>Each</t>
  </si>
  <si>
    <t>Can</t>
  </si>
  <si>
    <t>Cans</t>
  </si>
  <si>
    <t xml:space="preserve">Total Red Bull Watermelon </t>
  </si>
  <si>
    <t>Size (Oz)</t>
  </si>
  <si>
    <t>Item Price</t>
  </si>
  <si>
    <t>44 North Huckleberry 750ml</t>
  </si>
  <si>
    <t>44 North Sunnyslope Nectarine 750ml</t>
  </si>
  <si>
    <t>Absolut 750ml</t>
  </si>
  <si>
    <t>Absolut Cilantro 1,000ml</t>
  </si>
  <si>
    <t>Absolut Citron 1,000ml</t>
  </si>
  <si>
    <t>Absolut Elyx  750ml</t>
  </si>
  <si>
    <t>Absolut Lime 1,000ml</t>
  </si>
  <si>
    <t>Absolut Mandarin 1,000ml</t>
  </si>
  <si>
    <t>Absolut Pears 750ml</t>
  </si>
  <si>
    <t>Andre Brut 750ml</t>
  </si>
  <si>
    <t>Aviation Gin 1L</t>
  </si>
  <si>
    <t>Avion Anejo 750ml</t>
  </si>
  <si>
    <t>Avion Silver  750ml</t>
  </si>
  <si>
    <t>AZunia Black 750ml</t>
  </si>
  <si>
    <t>Bacardi Coconut 1,000ml</t>
  </si>
  <si>
    <t>Beefeater Pink 1,000ml</t>
  </si>
  <si>
    <t>Belle Glos Pinot 750ml</t>
  </si>
  <si>
    <t>Beluga Vodka 1L</t>
  </si>
  <si>
    <t>Branson Royal 750ml</t>
  </si>
  <si>
    <t>Branson VSOP 750ml</t>
  </si>
  <si>
    <t>Busker  1L</t>
  </si>
  <si>
    <t>Casa Dragones Blanco 750ml</t>
  </si>
  <si>
    <t>Casa Noble Reposado 750ml</t>
  </si>
  <si>
    <t>Cazadores Repo  1,000ml</t>
  </si>
  <si>
    <t>Chopin Potato  1,000ml</t>
  </si>
  <si>
    <t>Cincoro Blanco 750ml</t>
  </si>
  <si>
    <t>Ciroc French Vanilla 750ml</t>
  </si>
  <si>
    <t>Codigo Blanco 1L</t>
  </si>
  <si>
    <t>Coors Light 0ea</t>
  </si>
  <si>
    <t>Corazon Blanco 1,000ml</t>
  </si>
  <si>
    <t>Coronita 0ea</t>
  </si>
  <si>
    <t>Corrido Blanco  750ml</t>
  </si>
  <si>
    <t>Country Time Lemonade 5gal</t>
  </si>
  <si>
    <t>Dom Perignon 3 L 3,000ml</t>
  </si>
  <si>
    <t>Effen Green Apple 1,000ml</t>
  </si>
  <si>
    <t>Effen Rose 750ml</t>
  </si>
  <si>
    <t>Effen Yuzu 7 750ml</t>
  </si>
  <si>
    <t>El Bandido Blanco 1,000ml</t>
  </si>
  <si>
    <t>El Cristiano Repo 750ml</t>
  </si>
  <si>
    <t>El Tesoro Anejo 750ml</t>
  </si>
  <si>
    <t>El Tesoro Extra Anejo 750ml</t>
  </si>
  <si>
    <t>Fernet Branca 750ml</t>
  </si>
  <si>
    <t>Fiji 330 0ea</t>
  </si>
  <si>
    <t>Giffard Liquorist 750ml</t>
  </si>
  <si>
    <t>Grey Goose Cherry Noir 375ml</t>
  </si>
  <si>
    <t>Hennessy 750ml</t>
  </si>
  <si>
    <t>Herradura Anejo 750ml</t>
  </si>
  <si>
    <t>Herradura Repo 1,000ml</t>
  </si>
  <si>
    <t>Herradura Silver 1,000ml</t>
  </si>
  <si>
    <t>Hornitos  Seltzer 1ea</t>
  </si>
  <si>
    <t>J Roget Brut 750ml</t>
  </si>
  <si>
    <t>Jim Beam 7yr 1L</t>
  </si>
  <si>
    <t>Keg Angry Orchard 15.5gal</t>
  </si>
  <si>
    <t>Keg Blue Moon Belgian 15.5gal</t>
  </si>
  <si>
    <t>Keg Coors Light 15.5gal</t>
  </si>
  <si>
    <t>Keg Craft Standard Marg Mix 20L</t>
  </si>
  <si>
    <t>Keg Elysian Space Dust 15.5gal</t>
  </si>
  <si>
    <t>Keg Firestone Walker 805 13.2gal</t>
  </si>
  <si>
    <t>Keg Four Peaks Hop Knot 15.5gal</t>
  </si>
  <si>
    <t>Keg Four Peaks Kiltlifter 15.5gal</t>
  </si>
  <si>
    <t>Keg Four Peaks Wow 15.5gal</t>
  </si>
  <si>
    <t>Keg Kona Big Wave 15.5gal</t>
  </si>
  <si>
    <t>Keg Lagunitas IPA 15.5gal</t>
  </si>
  <si>
    <t>Keg Miller Lite 15.5gal</t>
  </si>
  <si>
    <t>Keg Stone IPA 15.5gal</t>
  </si>
  <si>
    <t>Keg Strongbow  13.2gal</t>
  </si>
  <si>
    <t>Ketel One Cucumber  1L</t>
  </si>
  <si>
    <t>Ketel One Peach 1L</t>
  </si>
  <si>
    <t>Kona Big Wave 1ea</t>
  </si>
  <si>
    <t>Lagunitas Little Sumpin 0ea</t>
  </si>
  <si>
    <t>Lobos 1707 750ml</t>
  </si>
  <si>
    <t>Lobos 1707 Repo 1L</t>
  </si>
  <si>
    <t>Lord Vodka 750ml</t>
  </si>
  <si>
    <t>Luc Belaire Rare Rose 750ml</t>
  </si>
  <si>
    <t>Makers Mark 750ml</t>
  </si>
  <si>
    <t>Mamitas Assorted 1ea</t>
  </si>
  <si>
    <t>Miller Lite 0ea</t>
  </si>
  <si>
    <t>Pacifico 0ea</t>
  </si>
  <si>
    <t>Paddys 1,000ml</t>
  </si>
  <si>
    <t>Patron Silver 1,750ml</t>
  </si>
  <si>
    <t>Perrier Grand Brut 750ml</t>
  </si>
  <si>
    <t>Platinum 10X 1,000ml</t>
  </si>
  <si>
    <t>Potters Vodka 1L</t>
  </si>
  <si>
    <t>Prairie Vodka 1,000ml</t>
  </si>
  <si>
    <t>Quickway Sweet &amp; Sour 3gal</t>
  </si>
  <si>
    <t>Roku Gin 750ml</t>
  </si>
  <si>
    <t>Romana Blk Della Note 750ml</t>
  </si>
  <si>
    <t>Rombauer Sauv Blanc 750ml</t>
  </si>
  <si>
    <t>Ruta 22 Cab 750ml</t>
  </si>
  <si>
    <t>Sam Adams Boston 1ea</t>
  </si>
  <si>
    <t>Sam Adams N/A 1ea</t>
  </si>
  <si>
    <t>Santo Fino Blanco 750ml</t>
  </si>
  <si>
    <t>Santo Fino Repo  750ml</t>
  </si>
  <si>
    <t>Sauza Hornitos Anejo 7 750ml</t>
  </si>
  <si>
    <t>Sauza Hornitos Repo 7 750ml</t>
  </si>
  <si>
    <t>Segura Viudas Brut 750ml</t>
  </si>
  <si>
    <t>Smirnoff Sorbet Light 750ml</t>
  </si>
  <si>
    <t>Stoli Blueberi 1,000ml</t>
  </si>
  <si>
    <t>Sun Cruiser Iced T Vodka 1ea</t>
  </si>
  <si>
    <t>Terralta Anejo 750ml</t>
  </si>
  <si>
    <t>Terralta Repo 750ml</t>
  </si>
  <si>
    <t>Tres Generaciones 50th Anniversary 750ml</t>
  </si>
  <si>
    <t>Triple Sec Mr Boston 1L</t>
  </si>
  <si>
    <t>Tuaca  750ml</t>
  </si>
  <si>
    <t>Unshackled Rose 750ml</t>
  </si>
  <si>
    <t>Voodoo Ranger Juicy Haze 1ea</t>
  </si>
  <si>
    <t>Western Son Blueberry 1L</t>
  </si>
  <si>
    <t>Western Son Cucumber 1L</t>
  </si>
  <si>
    <t>Wild Turkey  1,000ml</t>
  </si>
  <si>
    <t>Woodinville Rye 750ml</t>
  </si>
</sst>
</file>

<file path=xl/styles.xml><?xml version="1.0" encoding="utf-8"?>
<styleSheet xmlns="http://schemas.openxmlformats.org/spreadsheetml/2006/main">
  <numFmts count="5">
    <numFmt numFmtId="164" formatCode="\$#,##0.00"/>
    <numFmt numFmtId="165" formatCode="#,##0.00%"/>
    <numFmt numFmtId="166" formatCode="#,##0.##"/>
    <numFmt numFmtId="167" formatCode="#####0"/>
    <numFmt numFmtId="168" formatCode="#,###.00%"/>
  </numFmts>
  <fonts count="6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10"/>
      <color rgb="FFFF0000"/>
      <name val="Calibri"/>
    </font>
    <font>
      <b/>
      <sz val="10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EBE47E"/>
        <bgColor rgb="FFEBE47E"/>
      </patternFill>
    </fill>
    <fill>
      <patternFill patternType="solid">
        <fgColor rgb="FFEBE47E"/>
        <bgColor rgb="FF000000"/>
      </patternFill>
    </fill>
    <fill>
      <patternFill patternType="solid">
        <fgColor rgb="FFCEE8E8"/>
        <bgColor rgb="FF000000"/>
      </patternFill>
    </fill>
    <fill>
      <patternFill patternType="solid">
        <fgColor rgb="FF90CCDE"/>
        <bgColor rgb="FF000000"/>
      </patternFill>
    </fill>
    <fill>
      <patternFill patternType="solid">
        <fgColor rgb="FFDAEEF4"/>
        <bgColor rgb="FF000000"/>
      </patternFill>
    </fill>
    <fill>
      <patternFill patternType="solid">
        <fgColor rgb="FFB5DDE9"/>
        <bgColor rgb="FF000000"/>
      </patternFill>
    </fill>
    <fill>
      <patternFill patternType="solid">
        <fgColor rgb="FF6BBBD3"/>
        <bgColor rgb="FF000000"/>
      </patternFill>
    </fill>
    <fill>
      <patternFill patternType="solid">
        <fgColor rgb="FF60A8BE"/>
        <bgColor rgb="FF000000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indent="1"/>
    </xf>
    <xf numFmtId="0" fontId="1" fillId="3" borderId="0" xfId="0" applyFont="1" applyFill="1" applyAlignment="1">
      <alignment horizontal="left" indent="1"/>
    </xf>
    <xf numFmtId="0" fontId="1" fillId="4" borderId="0" xfId="0" applyFont="1" applyFill="1"/>
    <xf numFmtId="0" fontId="3" fillId="4" borderId="0" xfId="0" applyFont="1" applyFill="1" applyAlignment="1">
      <alignment horizontal="right" indent="1"/>
    </xf>
    <xf numFmtId="164" fontId="1" fillId="4" borderId="0" xfId="0" applyNumberFormat="1" applyFont="1" applyFill="1" applyAlignment="1">
      <alignment horizontal="left" indent="1"/>
    </xf>
    <xf numFmtId="165" fontId="1" fillId="4" borderId="0" xfId="0" applyNumberFormat="1" applyFont="1" applyFill="1" applyAlignment="1">
      <alignment horizontal="left" indent="1"/>
    </xf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indent="1"/>
    </xf>
    <xf numFmtId="0" fontId="1" fillId="0" borderId="0" xfId="0" applyFont="1"/>
    <xf numFmtId="0" fontId="1" fillId="0" borderId="0" xfId="0" applyFont="1" applyAlignment="1">
      <alignment indent="2"/>
    </xf>
    <xf numFmtId="164" fontId="1" fillId="0" borderId="0" xfId="0" applyNumberFormat="1" applyFont="1"/>
    <xf numFmtId="166" fontId="0" fillId="0" borderId="0" xfId="0" applyNumberFormat="1"/>
    <xf numFmtId="3" fontId="1" fillId="0" borderId="0" xfId="0" applyNumberFormat="1" applyFont="1"/>
    <xf numFmtId="0" fontId="3" fillId="6" borderId="0" xfId="0" applyFont="1" applyFill="1"/>
    <xf numFmtId="0" fontId="3" fillId="6" borderId="0" xfId="0" applyFont="1" applyFill="1" applyAlignment="1">
      <alignment indent="1"/>
    </xf>
    <xf numFmtId="164" fontId="3" fillId="6" borderId="0" xfId="0" applyNumberFormat="1" applyFont="1" applyFill="1"/>
    <xf numFmtId="166" fontId="3" fillId="6" borderId="0" xfId="0" applyNumberFormat="1" applyFont="1" applyFill="1"/>
    <xf numFmtId="0" fontId="3" fillId="7" borderId="0" xfId="0" applyFont="1" applyFill="1" applyAlignment="1">
      <alignment indent="1"/>
    </xf>
    <xf numFmtId="0" fontId="3" fillId="7" borderId="0" xfId="0" applyFont="1" applyFill="1"/>
    <xf numFmtId="164" fontId="3" fillId="7" borderId="0" xfId="0" applyNumberFormat="1" applyFont="1" applyFill="1"/>
    <xf numFmtId="166" fontId="3" fillId="7" borderId="0" xfId="0" applyNumberFormat="1" applyFont="1" applyFill="1"/>
    <xf numFmtId="167" fontId="3" fillId="7" borderId="0" xfId="0" applyNumberFormat="1" applyFont="1" applyFill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164" fontId="3" fillId="5" borderId="0" xfId="0" applyNumberFormat="1" applyFont="1" applyFill="1"/>
    <xf numFmtId="166" fontId="3" fillId="5" borderId="0" xfId="0" applyNumberFormat="1" applyFont="1" applyFill="1"/>
    <xf numFmtId="167" fontId="3" fillId="5" borderId="0" xfId="0" applyNumberFormat="1" applyFont="1" applyFill="1"/>
    <xf numFmtId="0" fontId="1" fillId="0" borderId="0" xfId="0" applyFont="1" applyAlignment="1">
      <alignment indent="1"/>
    </xf>
    <xf numFmtId="0" fontId="3" fillId="8" borderId="0" xfId="0" applyFont="1" applyFill="1"/>
    <xf numFmtId="164" fontId="3" fillId="8" borderId="0" xfId="0" applyNumberFormat="1" applyFont="1" applyFill="1"/>
    <xf numFmtId="166" fontId="3" fillId="8" borderId="0" xfId="0" applyNumberFormat="1" applyFont="1" applyFill="1"/>
    <xf numFmtId="167" fontId="3" fillId="8" borderId="0" xfId="0" applyNumberFormat="1" applyFont="1" applyFill="1"/>
    <xf numFmtId="0" fontId="0" fillId="0" borderId="0" xfId="0" applyAlignment="1">
      <alignment indent="2"/>
    </xf>
    <xf numFmtId="0" fontId="3" fillId="6" borderId="0" xfId="0" applyFont="1" applyFill="1" applyAlignment="1">
      <alignment indent="2"/>
    </xf>
    <xf numFmtId="0" fontId="0" fillId="0" borderId="0" xfId="0" applyAlignment="1">
      <alignment indent="1"/>
    </xf>
    <xf numFmtId="0" fontId="3" fillId="9" borderId="0" xfId="0" applyFont="1" applyFill="1"/>
    <xf numFmtId="164" fontId="3" fillId="9" borderId="0" xfId="0" applyNumberFormat="1" applyFont="1" applyFill="1"/>
    <xf numFmtId="3" fontId="3" fillId="6" borderId="0" xfId="0" applyNumberFormat="1" applyFont="1" applyFill="1"/>
    <xf numFmtId="0" fontId="3" fillId="5" borderId="0" xfId="0" applyFont="1" applyFill="1" applyAlignment="1">
      <alignment indent="1"/>
    </xf>
    <xf numFmtId="3" fontId="3" fillId="5" borderId="0" xfId="0" applyNumberFormat="1" applyFont="1" applyFill="1"/>
    <xf numFmtId="3" fontId="3" fillId="8" borderId="0" xfId="0" applyNumberFormat="1" applyFont="1" applyFill="1"/>
    <xf numFmtId="166" fontId="3" fillId="10" borderId="0" xfId="0" applyNumberFormat="1" applyFont="1" applyFill="1"/>
    <xf numFmtId="167" fontId="3" fillId="10" borderId="0" xfId="0" applyNumberFormat="1" applyFont="1" applyFill="1"/>
    <xf numFmtId="164" fontId="3" fillId="10" borderId="0" xfId="0" applyNumberFormat="1" applyFont="1" applyFill="1"/>
    <xf numFmtId="165" fontId="3" fillId="10" borderId="0" xfId="0" applyNumberFormat="1" applyFont="1" applyFill="1"/>
    <xf numFmtId="165" fontId="5" fillId="10" borderId="0" xfId="0" applyNumberFormat="1" applyFont="1" applyFill="1"/>
    <xf numFmtId="3" fontId="3" fillId="7" borderId="0" xfId="0" applyNumberFormat="1" applyFont="1" applyFill="1"/>
    <xf numFmtId="166" fontId="4" fillId="0" borderId="0" xfId="0" applyNumberFormat="1" applyFont="1"/>
    <xf numFmtId="166" fontId="5" fillId="7" borderId="0" xfId="0" applyNumberFormat="1" applyFont="1" applyFill="1"/>
    <xf numFmtId="168" fontId="1" fillId="0" borderId="0" xfId="0" applyNumberFormat="1" applyFont="1"/>
    <xf numFmtId="168" fontId="5" fillId="0" borderId="0" xfId="0" applyNumberFormat="1" applyFont="1"/>
    <xf numFmtId="166" fontId="3" fillId="9" borderId="0" xfId="0" applyNumberFormat="1" applyFont="1" applyFill="1"/>
    <xf numFmtId="3" fontId="3" fillId="9" borderId="0" xfId="0" applyNumberFormat="1" applyFont="1" applyFill="1"/>
    <xf numFmtId="168" fontId="3" fillId="5" borderId="0" xfId="0" applyNumberFormat="1" applyFont="1" applyFill="1"/>
    <xf numFmtId="3" fontId="3" fillId="10" borderId="0" xfId="0" applyNumberFormat="1" applyFont="1" applyFill="1"/>
    <xf numFmtId="168" fontId="5" fillId="7" borderId="0" xfId="0" applyNumberFormat="1" applyFont="1" applyFill="1"/>
    <xf numFmtId="168" fontId="3" fillId="7" borderId="0" xfId="0" applyNumberFormat="1" applyFont="1" applyFill="1"/>
    <xf numFmtId="168" fontId="5" fillId="5" borderId="0" xfId="0" applyNumberFormat="1" applyFont="1" applyFill="1"/>
    <xf numFmtId="168" fontId="3" fillId="9" borderId="0" xfId="0" applyNumberFormat="1" applyFont="1" applyFill="1"/>
    <xf numFmtId="168" fontId="3" fillId="10" borderId="0" xfId="0" applyNumberFormat="1" applyFont="1" applyFill="1"/>
    <xf numFmtId="168" fontId="5" fillId="10" borderId="0" xfId="0" applyNumberFormat="1" applyFont="1" applyFill="1"/>
    <xf numFmtId="0" fontId="3" fillId="0" borderId="0" xfId="0" applyFont="1" applyAlignment="1">
      <alignment indent="2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Q20" sqref="Q20"/>
    </sheetView>
  </sheetViews>
  <sheetFormatPr defaultRowHeight="15"/>
  <cols>
    <col min="1" max="1" width="24" customWidth="1"/>
    <col min="2" max="7" width="12" customWidth="1"/>
    <col min="8" max="9" width="15" customWidth="1"/>
    <col min="10" max="10" width="12" customWidth="1"/>
    <col min="11" max="11" width="1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</row>
    <row r="3" spans="1:12" ht="15.9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4" t="s">
        <v>2</v>
      </c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" customHeight="1">
      <c r="A6" s="4"/>
      <c r="B6" s="5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" customHeight="1">
      <c r="A7" s="4" t="s">
        <v>4</v>
      </c>
      <c r="B7" s="5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6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8" customHeight="1">
      <c r="A10" s="7" t="s">
        <v>6</v>
      </c>
      <c r="B10" s="8">
        <v>404152.47</v>
      </c>
      <c r="C10" s="6"/>
      <c r="D10" s="7" t="s">
        <v>7</v>
      </c>
      <c r="E10" s="8">
        <v>51103.22</v>
      </c>
      <c r="F10" s="6"/>
      <c r="G10" s="7" t="s">
        <v>8</v>
      </c>
      <c r="H10" s="9">
        <v>0.12640000000000001</v>
      </c>
      <c r="I10" s="6"/>
      <c r="J10" s="7" t="s">
        <v>9</v>
      </c>
      <c r="K10" s="8">
        <v>2891.79</v>
      </c>
      <c r="L10" s="6"/>
    </row>
    <row r="11" spans="1:12" ht="18" customHeight="1">
      <c r="A11" s="7" t="s">
        <v>10</v>
      </c>
      <c r="B11" s="8">
        <v>51103.22</v>
      </c>
      <c r="C11" s="6"/>
      <c r="D11" s="7" t="s">
        <v>11</v>
      </c>
      <c r="E11" s="8">
        <v>50740.3</v>
      </c>
      <c r="F11" s="6"/>
      <c r="G11" s="7" t="s">
        <v>12</v>
      </c>
      <c r="H11" s="9">
        <v>0.1255</v>
      </c>
      <c r="I11" s="6"/>
      <c r="J11" s="6"/>
      <c r="K11" s="6"/>
      <c r="L11" s="6"/>
    </row>
    <row r="12" spans="1:12" ht="18" customHeight="1">
      <c r="A12" s="7" t="s">
        <v>13</v>
      </c>
      <c r="B12" s="9">
        <v>0.99289829486282999</v>
      </c>
      <c r="C12" s="6"/>
      <c r="D12" s="7" t="s">
        <v>14</v>
      </c>
      <c r="E12" s="8">
        <v>362.92</v>
      </c>
      <c r="F12" s="6"/>
      <c r="G12" s="7" t="s">
        <v>15</v>
      </c>
      <c r="H12" s="9">
        <v>7.1999999999999998E-3</v>
      </c>
      <c r="I12" s="6"/>
      <c r="J12" s="6"/>
      <c r="K12" s="6"/>
      <c r="L12" s="6"/>
    </row>
    <row r="13" spans="1:12" ht="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10" t="s">
        <v>16</v>
      </c>
      <c r="B14" s="11" t="s">
        <v>6</v>
      </c>
      <c r="C14" s="11" t="s">
        <v>17</v>
      </c>
      <c r="D14" s="11" t="s">
        <v>18</v>
      </c>
      <c r="E14" s="11" t="s">
        <v>19</v>
      </c>
      <c r="F14" s="11" t="s">
        <v>7</v>
      </c>
      <c r="G14" s="11" t="s">
        <v>11</v>
      </c>
      <c r="H14" s="11" t="s">
        <v>14</v>
      </c>
      <c r="I14" s="11" t="s">
        <v>8</v>
      </c>
      <c r="J14" s="11" t="s">
        <v>12</v>
      </c>
      <c r="K14" s="11" t="s">
        <v>20</v>
      </c>
      <c r="L14" s="11" t="s">
        <v>13</v>
      </c>
    </row>
    <row r="15" spans="1:12">
      <c r="A15" s="12" t="s">
        <v>21</v>
      </c>
      <c r="B15" s="16">
        <f>Sales!F321</f>
        <v>211552.76</v>
      </c>
      <c r="C15" s="17">
        <f>'Variance Details'!E241</f>
        <v>867.52</v>
      </c>
      <c r="D15" s="17">
        <f>'Variance Details'!F241</f>
        <v>858.25070000000005</v>
      </c>
      <c r="E15" s="48">
        <f t="shared" ref="E15:E22" si="0">(C15-D15)</f>
        <v>9.2692999999999302</v>
      </c>
      <c r="F15" s="16">
        <f>'Variance Details'!Q241</f>
        <v>20976.389800000001</v>
      </c>
      <c r="G15" s="16">
        <f>'Variance Details'!R241</f>
        <v>20768.560000000001</v>
      </c>
      <c r="H15" s="50">
        <f t="shared" ref="H15:H22" si="1">(F15-G15)</f>
        <v>207.82979999999952</v>
      </c>
      <c r="I15" s="56">
        <f t="shared" ref="I15:I22" si="2">IF(B15=0,0,(F15/B15))</f>
        <v>9.915441330096568E-2</v>
      </c>
      <c r="J15" s="56">
        <f t="shared" ref="J15:J22" si="3">IF(B15=0,0,(G15/B15))</f>
        <v>9.8172011558724168E-2</v>
      </c>
      <c r="K15" s="51">
        <f t="shared" ref="K15:K22" si="4">IF(J15=0,J15,(I15-J15)/J15)</f>
        <v>1.0006943187202216E-2</v>
      </c>
      <c r="L15" s="56">
        <f>'Variance Details'!W241</f>
        <v>0.99009220356880001</v>
      </c>
    </row>
    <row r="16" spans="1:12">
      <c r="A16" s="12" t="s">
        <v>22</v>
      </c>
      <c r="B16" s="16">
        <v>0</v>
      </c>
      <c r="C16" s="17">
        <f>'Variance Details'!E246</f>
        <v>0.08</v>
      </c>
      <c r="D16" s="18">
        <f>'Variance Details'!F246</f>
        <v>0</v>
      </c>
      <c r="E16" s="48">
        <f t="shared" si="0"/>
        <v>0.08</v>
      </c>
      <c r="F16" s="16">
        <f>'Variance Details'!Q246</f>
        <v>1.0499000000000001</v>
      </c>
      <c r="G16" s="16">
        <f>'Variance Details'!R246</f>
        <v>0</v>
      </c>
      <c r="H16" s="50">
        <f t="shared" si="1"/>
        <v>1.0499000000000001</v>
      </c>
      <c r="I16" s="56">
        <f t="shared" si="2"/>
        <v>0</v>
      </c>
      <c r="J16" s="56">
        <f t="shared" si="3"/>
        <v>0</v>
      </c>
      <c r="K16" s="51">
        <f t="shared" si="4"/>
        <v>0</v>
      </c>
      <c r="L16" s="56">
        <f>'Variance Details'!W246</f>
        <v>0</v>
      </c>
    </row>
    <row r="17" spans="1:12">
      <c r="A17" s="12" t="s">
        <v>23</v>
      </c>
      <c r="B17" s="16">
        <f>Sales!F361</f>
        <v>165768.19</v>
      </c>
      <c r="C17" s="17">
        <f>'Variance Details'!E266</f>
        <v>158.5</v>
      </c>
      <c r="D17" s="17">
        <f>'Variance Details'!F266</f>
        <v>156.25</v>
      </c>
      <c r="E17" s="48">
        <f t="shared" si="0"/>
        <v>2.25</v>
      </c>
      <c r="F17" s="16">
        <f>'Variance Details'!Q266</f>
        <v>23292.071599999999</v>
      </c>
      <c r="G17" s="16">
        <f>'Variance Details'!R266</f>
        <v>23282.05</v>
      </c>
      <c r="H17" s="50">
        <f t="shared" si="1"/>
        <v>10.021600000000035</v>
      </c>
      <c r="I17" s="56">
        <f t="shared" si="2"/>
        <v>0.14050989879300727</v>
      </c>
      <c r="J17" s="56">
        <f t="shared" si="3"/>
        <v>0.14044944328583187</v>
      </c>
      <c r="K17" s="51">
        <f t="shared" si="4"/>
        <v>4.3044319550890239E-4</v>
      </c>
      <c r="L17" s="56">
        <f>'Variance Details'!W266</f>
        <v>0.99956974200612003</v>
      </c>
    </row>
    <row r="18" spans="1:12">
      <c r="A18" s="12" t="s">
        <v>24</v>
      </c>
      <c r="B18" s="16">
        <f>Sales!F407</f>
        <v>20404.57</v>
      </c>
      <c r="C18" s="18">
        <f>'Variance Details'!E290</f>
        <v>2253</v>
      </c>
      <c r="D18" s="18">
        <f>'Variance Details'!F290</f>
        <v>2212</v>
      </c>
      <c r="E18" s="49">
        <f t="shared" si="0"/>
        <v>41</v>
      </c>
      <c r="F18" s="16">
        <f>'Variance Details'!Q290</f>
        <v>3188.5828000000001</v>
      </c>
      <c r="G18" s="16">
        <f>'Variance Details'!R290</f>
        <v>3172.47</v>
      </c>
      <c r="H18" s="50">
        <f t="shared" si="1"/>
        <v>16.112800000000334</v>
      </c>
      <c r="I18" s="56">
        <f t="shared" si="2"/>
        <v>0.15626807131931719</v>
      </c>
      <c r="J18" s="56">
        <f t="shared" si="3"/>
        <v>0.15547840508278291</v>
      </c>
      <c r="K18" s="51">
        <f t="shared" si="4"/>
        <v>5.0789447969564437E-3</v>
      </c>
      <c r="L18" s="56">
        <f>'Variance Details'!W290</f>
        <v>0.99494672053051003</v>
      </c>
    </row>
    <row r="19" spans="1:12">
      <c r="A19" s="12" t="s">
        <v>25</v>
      </c>
      <c r="B19" s="16">
        <f>Sales!F437</f>
        <v>1951.71</v>
      </c>
      <c r="C19" s="17">
        <f>'Variance Details'!E308</f>
        <v>3.47</v>
      </c>
      <c r="D19" s="17">
        <f>'Variance Details'!F308</f>
        <v>3.2715000000000001</v>
      </c>
      <c r="E19" s="48">
        <f t="shared" si="0"/>
        <v>0.19850000000000012</v>
      </c>
      <c r="F19" s="16">
        <f>'Variance Details'!Q308</f>
        <v>593.40390000000002</v>
      </c>
      <c r="G19" s="16">
        <f>'Variance Details'!R308</f>
        <v>519.30999999999995</v>
      </c>
      <c r="H19" s="50">
        <f t="shared" si="1"/>
        <v>74.093900000000076</v>
      </c>
      <c r="I19" s="56">
        <f t="shared" si="2"/>
        <v>0.30404306992329805</v>
      </c>
      <c r="J19" s="56">
        <f t="shared" si="3"/>
        <v>0.26607948926838515</v>
      </c>
      <c r="K19" s="52">
        <f t="shared" si="4"/>
        <v>0.14267759141938352</v>
      </c>
      <c r="L19" s="57">
        <f>'Variance Details'!W308</f>
        <v>0.87513749067034996</v>
      </c>
    </row>
    <row r="20" spans="1:12">
      <c r="A20" s="12" t="s">
        <v>26</v>
      </c>
      <c r="B20" s="16">
        <f>Sales!F454</f>
        <v>3394</v>
      </c>
      <c r="C20" s="18">
        <f>'Variance Details'!E319</f>
        <v>1114</v>
      </c>
      <c r="D20" s="18">
        <f>'Variance Details'!F319</f>
        <v>1098</v>
      </c>
      <c r="E20" s="49">
        <f t="shared" si="0"/>
        <v>16</v>
      </c>
      <c r="F20" s="16">
        <f>'Variance Details'!Q319</f>
        <v>1989.115</v>
      </c>
      <c r="G20" s="16">
        <f>'Variance Details'!R319</f>
        <v>1960.41</v>
      </c>
      <c r="H20" s="50">
        <f t="shared" si="1"/>
        <v>28.704999999999927</v>
      </c>
      <c r="I20" s="56">
        <f t="shared" si="2"/>
        <v>0.58606806128461997</v>
      </c>
      <c r="J20" s="56">
        <f t="shared" si="3"/>
        <v>0.57761048909840895</v>
      </c>
      <c r="K20" s="51">
        <f t="shared" si="4"/>
        <v>1.46423452237033E-2</v>
      </c>
      <c r="L20" s="56">
        <f>'Variance Details'!W319</f>
        <v>0.98556895905968001</v>
      </c>
    </row>
    <row r="21" spans="1:12">
      <c r="A21" s="12" t="s">
        <v>27</v>
      </c>
      <c r="B21" s="16">
        <f>Sales!F465</f>
        <v>1081.24</v>
      </c>
      <c r="C21" s="18">
        <f>'Variance Details'!E324</f>
        <v>850</v>
      </c>
      <c r="D21" s="18">
        <f>'Variance Details'!F324</f>
        <v>830</v>
      </c>
      <c r="E21" s="49">
        <f t="shared" si="0"/>
        <v>20</v>
      </c>
      <c r="F21" s="16">
        <f>'Variance Details'!Q324</f>
        <v>1062.5</v>
      </c>
      <c r="G21" s="16">
        <f>'Variance Details'!R324</f>
        <v>1037.5</v>
      </c>
      <c r="H21" s="50">
        <f t="shared" si="1"/>
        <v>25</v>
      </c>
      <c r="I21" s="56">
        <f t="shared" si="2"/>
        <v>0.98266804779697381</v>
      </c>
      <c r="J21" s="56">
        <f t="shared" si="3"/>
        <v>0.95954644667233913</v>
      </c>
      <c r="K21" s="51">
        <f t="shared" si="4"/>
        <v>2.4096385542168679E-2</v>
      </c>
      <c r="L21" s="56">
        <f>'Variance Details'!W324</f>
        <v>0.97647058823528998</v>
      </c>
    </row>
    <row r="22" spans="1:12">
      <c r="A22" s="10" t="s">
        <v>28</v>
      </c>
      <c r="B22" s="31">
        <f>SUM(B14:B21)</f>
        <v>404152.47000000003</v>
      </c>
      <c r="C22" s="32">
        <f>SUM(C14:C21)</f>
        <v>5246.57</v>
      </c>
      <c r="D22" s="32">
        <f>SUM(D14:D21)</f>
        <v>5157.7721999999994</v>
      </c>
      <c r="E22" s="32">
        <f t="shared" si="0"/>
        <v>88.797800000000279</v>
      </c>
      <c r="F22" s="31">
        <f>SUM(F14:F21)</f>
        <v>51103.112999999998</v>
      </c>
      <c r="G22" s="31">
        <f>SUM(G14:G21)</f>
        <v>50740.3</v>
      </c>
      <c r="H22" s="31">
        <f t="shared" si="1"/>
        <v>362.81299999999464</v>
      </c>
      <c r="I22" s="60">
        <f t="shared" si="2"/>
        <v>0.12644513344184188</v>
      </c>
      <c r="J22" s="60">
        <f t="shared" si="3"/>
        <v>0.1255474202594877</v>
      </c>
      <c r="K22" s="60">
        <f t="shared" si="4"/>
        <v>7.1503913063187055E-3</v>
      </c>
      <c r="L22" s="60">
        <f>'Variance Details'!W325</f>
        <v>0.99290037379914997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5"/>
  <sheetViews>
    <sheetView workbookViewId="0">
      <selection activeCell="A326" sqref="A326"/>
    </sheetView>
  </sheetViews>
  <sheetFormatPr defaultRowHeight="15"/>
  <cols>
    <col min="1" max="1" width="28" customWidth="1"/>
    <col min="2" max="2" width="28" hidden="1" customWidth="1"/>
    <col min="3" max="7" width="12" customWidth="1"/>
    <col min="8" max="16" width="12" hidden="1" customWidth="1"/>
    <col min="17" max="23" width="12" customWidth="1"/>
  </cols>
  <sheetData>
    <row r="1" spans="1:23">
      <c r="A1" s="10" t="s">
        <v>29</v>
      </c>
      <c r="B1" s="10" t="s">
        <v>29</v>
      </c>
      <c r="C1" s="10" t="s">
        <v>30</v>
      </c>
      <c r="D1" s="10" t="s">
        <v>6</v>
      </c>
      <c r="E1" s="11" t="s">
        <v>17</v>
      </c>
      <c r="F1" s="11" t="s">
        <v>18</v>
      </c>
      <c r="G1" s="11" t="s">
        <v>19</v>
      </c>
      <c r="H1" s="11" t="s">
        <v>31</v>
      </c>
      <c r="I1" s="11" t="s">
        <v>32</v>
      </c>
      <c r="J1" s="11" t="s">
        <v>33</v>
      </c>
      <c r="K1" s="11" t="s">
        <v>34</v>
      </c>
      <c r="L1" s="11" t="s">
        <v>35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7</v>
      </c>
      <c r="R1" s="11" t="s">
        <v>11</v>
      </c>
      <c r="S1" s="11" t="s">
        <v>14</v>
      </c>
      <c r="T1" s="11" t="s">
        <v>8</v>
      </c>
      <c r="U1" s="11" t="s">
        <v>12</v>
      </c>
      <c r="V1" s="11" t="s">
        <v>20</v>
      </c>
      <c r="W1" s="11" t="s">
        <v>13</v>
      </c>
    </row>
    <row r="2" spans="1:23">
      <c r="A2" s="12" t="s">
        <v>21</v>
      </c>
      <c r="B2" s="12"/>
      <c r="C2" s="18"/>
      <c r="D2" s="16"/>
      <c r="G2" s="48"/>
      <c r="J2" s="48"/>
      <c r="M2" s="48"/>
      <c r="N2" s="18"/>
      <c r="O2" s="18"/>
      <c r="P2" s="61"/>
      <c r="Q2" s="16"/>
      <c r="R2" s="16"/>
      <c r="S2" s="50"/>
      <c r="T2" s="56"/>
      <c r="U2" s="56"/>
      <c r="V2" s="66"/>
      <c r="W2" s="56"/>
    </row>
    <row r="3" spans="1:23">
      <c r="A3" s="13" t="s">
        <v>40</v>
      </c>
      <c r="B3" s="13"/>
      <c r="C3" s="18"/>
      <c r="D3" s="16"/>
      <c r="G3" s="48"/>
      <c r="J3" s="48"/>
      <c r="M3" s="48"/>
      <c r="N3" s="18"/>
      <c r="O3" s="18"/>
      <c r="P3" s="61"/>
      <c r="Q3" s="16"/>
      <c r="R3" s="16"/>
      <c r="S3" s="50"/>
      <c r="T3" s="56"/>
      <c r="U3" s="56"/>
      <c r="V3" s="66"/>
      <c r="W3" s="56"/>
    </row>
    <row r="4" spans="1:23">
      <c r="A4" s="15" t="s">
        <v>41</v>
      </c>
      <c r="B4" s="15" t="s">
        <v>42</v>
      </c>
      <c r="C4" s="18"/>
      <c r="D4" s="16"/>
      <c r="E4" s="18">
        <f>'Used Details'!R4</f>
        <v>0</v>
      </c>
      <c r="F4" s="18">
        <v>0</v>
      </c>
      <c r="G4" s="49">
        <f t="shared" ref="G4:G9" si="0">IF(E4="",0,E4)-IF(F4="",0,F4)</f>
        <v>0</v>
      </c>
      <c r="H4" s="17">
        <f>'Used Details'!S4</f>
        <v>0.1</v>
      </c>
      <c r="I4" s="18">
        <v>0</v>
      </c>
      <c r="J4" s="48">
        <f t="shared" ref="J4:J9" si="1">(IF(H4="",0,H4)-IF(I4="",0,I4))</f>
        <v>0.1</v>
      </c>
      <c r="K4" s="18">
        <f>'Used Details'!T4</f>
        <v>0</v>
      </c>
      <c r="L4" s="18">
        <v>0</v>
      </c>
      <c r="M4" s="49">
        <f t="shared" ref="M4:M9" si="2">(IF(K4="",0,K4)-IF(L4="",0,L4))</f>
        <v>0</v>
      </c>
      <c r="N4" s="18">
        <f>'Used Details'!U4</f>
        <v>0</v>
      </c>
      <c r="O4" s="18">
        <f>ROUND(0,0)</f>
        <v>0</v>
      </c>
      <c r="P4" s="61">
        <f t="shared" ref="P4:P9" si="3">ROUND((IF(N4="",0,N4)-IF(O4="",0,O4)),0)</f>
        <v>0</v>
      </c>
      <c r="Q4" s="16">
        <f>'Used Details'!X4</f>
        <v>0.1246</v>
      </c>
      <c r="R4" s="16">
        <v>0</v>
      </c>
      <c r="S4" s="50">
        <f t="shared" ref="S4:S9" si="4">IF(Q4="",0,Q4)-IF(R4="",0,R4)</f>
        <v>0.1246</v>
      </c>
      <c r="T4" s="56" t="str">
        <f t="shared" ref="T4:T9" si="5">IF(OR(D4=0,D4=""),"",Q4/D4)</f>
        <v/>
      </c>
      <c r="U4" s="56" t="str">
        <f t="shared" ref="U4:U9" si="6">IF(OR(D4=0,D4=""),"",R4/D4)</f>
        <v/>
      </c>
      <c r="V4" s="66" t="str">
        <f t="shared" ref="V4:V9" si="7">IF(OR(U4=0,U4=""),T4,(T4-U4)/U4)</f>
        <v/>
      </c>
      <c r="W4" s="56">
        <f t="shared" ref="W4:W9" si="8">IF(Q4=0,"",(R4/Q4))</f>
        <v>0</v>
      </c>
    </row>
    <row r="5" spans="1:23">
      <c r="A5" s="15" t="s">
        <v>43</v>
      </c>
      <c r="B5" s="15" t="s">
        <v>44</v>
      </c>
      <c r="C5" s="18">
        <f>Sales!D5</f>
        <v>1</v>
      </c>
      <c r="D5" s="16">
        <f>Sales!F5</f>
        <v>49</v>
      </c>
      <c r="E5" s="18">
        <f>'Used Details'!R5</f>
        <v>1</v>
      </c>
      <c r="F5" s="18">
        <v>1</v>
      </c>
      <c r="G5" s="49">
        <f t="shared" si="0"/>
        <v>0</v>
      </c>
      <c r="H5" s="17">
        <f>'Used Details'!S5</f>
        <v>25.4</v>
      </c>
      <c r="I5" s="17">
        <v>25.4</v>
      </c>
      <c r="J5" s="49">
        <f t="shared" si="1"/>
        <v>0</v>
      </c>
      <c r="K5" s="17">
        <f>'Used Details'!T5</f>
        <v>0.8</v>
      </c>
      <c r="L5" s="17">
        <v>0.8</v>
      </c>
      <c r="M5" s="48">
        <f t="shared" si="2"/>
        <v>0</v>
      </c>
      <c r="N5" s="18">
        <f>'Used Details'!U5</f>
        <v>0</v>
      </c>
      <c r="O5" s="18">
        <f>ROUND(0,0)</f>
        <v>0</v>
      </c>
      <c r="P5" s="61">
        <f t="shared" si="3"/>
        <v>0</v>
      </c>
      <c r="Q5" s="16">
        <f>'Used Details'!X5</f>
        <v>30</v>
      </c>
      <c r="R5" s="16">
        <v>30</v>
      </c>
      <c r="S5" s="50">
        <f t="shared" si="4"/>
        <v>0</v>
      </c>
      <c r="T5" s="56">
        <f t="shared" si="5"/>
        <v>0.61224489795918002</v>
      </c>
      <c r="U5" s="56">
        <f t="shared" si="6"/>
        <v>0.61224489795918002</v>
      </c>
      <c r="V5" s="66">
        <f t="shared" si="7"/>
        <v>0</v>
      </c>
      <c r="W5" s="56">
        <f t="shared" si="8"/>
        <v>1</v>
      </c>
    </row>
    <row r="6" spans="1:23">
      <c r="A6" s="15" t="s">
        <v>45</v>
      </c>
      <c r="B6" s="15" t="s">
        <v>46</v>
      </c>
      <c r="C6" s="18">
        <f>Sales!D7</f>
        <v>68</v>
      </c>
      <c r="D6" s="16">
        <f>Sales!F7</f>
        <v>1358</v>
      </c>
      <c r="E6" s="17">
        <f>'Used Details'!R7</f>
        <v>3.39</v>
      </c>
      <c r="F6" s="17">
        <v>3.0169000000000001</v>
      </c>
      <c r="G6" s="48">
        <f t="shared" si="0"/>
        <v>0.37309999999999999</v>
      </c>
      <c r="H6" s="17">
        <f>'Used Details'!S7</f>
        <v>114.5</v>
      </c>
      <c r="I6" s="18">
        <v>102</v>
      </c>
      <c r="J6" s="48">
        <f t="shared" si="1"/>
        <v>12.5</v>
      </c>
      <c r="K6" s="17">
        <f>'Used Details'!T7</f>
        <v>3.4</v>
      </c>
      <c r="L6" s="18">
        <v>3</v>
      </c>
      <c r="M6" s="48">
        <f t="shared" si="2"/>
        <v>0.4</v>
      </c>
      <c r="N6" s="18">
        <f>'Used Details'!U7</f>
        <v>0</v>
      </c>
      <c r="O6" s="18">
        <f>ROUND(0,0)</f>
        <v>0</v>
      </c>
      <c r="P6" s="61">
        <f t="shared" si="3"/>
        <v>0</v>
      </c>
      <c r="Q6" s="16">
        <f>'Used Details'!X7</f>
        <v>169.35499999999999</v>
      </c>
      <c r="R6" s="16">
        <v>150.71</v>
      </c>
      <c r="S6" s="50">
        <f t="shared" si="4"/>
        <v>18.645</v>
      </c>
      <c r="T6" s="57">
        <f t="shared" si="5"/>
        <v>0.12470913107511</v>
      </c>
      <c r="U6" s="57">
        <f t="shared" si="6"/>
        <v>0.1109793814433</v>
      </c>
      <c r="V6" s="67">
        <f t="shared" si="7"/>
        <v>0.12371441841948</v>
      </c>
      <c r="W6" s="57">
        <f t="shared" si="8"/>
        <v>0.88990581913732003</v>
      </c>
    </row>
    <row r="7" spans="1:23">
      <c r="A7" s="15" t="s">
        <v>47</v>
      </c>
      <c r="B7" s="15" t="s">
        <v>48</v>
      </c>
      <c r="C7" s="18"/>
      <c r="D7" s="16"/>
      <c r="E7" s="18">
        <f>'Used Details'!R9</f>
        <v>0</v>
      </c>
      <c r="F7" s="18">
        <v>0</v>
      </c>
      <c r="G7" s="49">
        <f t="shared" si="0"/>
        <v>0</v>
      </c>
      <c r="H7" s="18">
        <f>'Used Details'!S9</f>
        <v>0</v>
      </c>
      <c r="I7" s="18">
        <v>0</v>
      </c>
      <c r="J7" s="49">
        <f t="shared" si="1"/>
        <v>0</v>
      </c>
      <c r="K7" s="18">
        <f>'Used Details'!T9</f>
        <v>0</v>
      </c>
      <c r="L7" s="18">
        <v>0</v>
      </c>
      <c r="M7" s="49">
        <f t="shared" si="2"/>
        <v>0</v>
      </c>
      <c r="N7" s="18">
        <f>'Used Details'!U9</f>
        <v>0</v>
      </c>
      <c r="O7" s="18">
        <f>ROUND(0,0)</f>
        <v>0</v>
      </c>
      <c r="P7" s="61">
        <f t="shared" si="3"/>
        <v>0</v>
      </c>
      <c r="Q7" s="16">
        <f>'Used Details'!X9</f>
        <v>-4.3343999999999996</v>
      </c>
      <c r="R7" s="16">
        <v>0</v>
      </c>
      <c r="S7" s="50">
        <f t="shared" si="4"/>
        <v>-4.3343999999999996</v>
      </c>
      <c r="T7" s="56" t="str">
        <f t="shared" si="5"/>
        <v/>
      </c>
      <c r="U7" s="56" t="str">
        <f t="shared" si="6"/>
        <v/>
      </c>
      <c r="V7" s="66" t="str">
        <f t="shared" si="7"/>
        <v/>
      </c>
      <c r="W7" s="56">
        <f t="shared" si="8"/>
        <v>0</v>
      </c>
    </row>
    <row r="8" spans="1:23">
      <c r="A8" s="15" t="s">
        <v>49</v>
      </c>
      <c r="B8" s="15" t="s">
        <v>50</v>
      </c>
      <c r="C8" s="18">
        <f>Sales!D9</f>
        <v>1</v>
      </c>
      <c r="D8" s="16">
        <f>Sales!F9</f>
        <v>20</v>
      </c>
      <c r="E8" s="17">
        <f>'Used Details'!R10</f>
        <v>0.05</v>
      </c>
      <c r="F8" s="17">
        <v>4.4400000000000002E-2</v>
      </c>
      <c r="G8" s="48">
        <f t="shared" si="0"/>
        <v>5.5999999999999999E-3</v>
      </c>
      <c r="H8" s="17">
        <f>'Used Details'!S10</f>
        <v>1.8</v>
      </c>
      <c r="I8" s="17">
        <v>1.5</v>
      </c>
      <c r="J8" s="48">
        <f t="shared" si="1"/>
        <v>0.3</v>
      </c>
      <c r="K8" s="17">
        <f>'Used Details'!T10</f>
        <v>0.1</v>
      </c>
      <c r="L8" s="18">
        <v>0</v>
      </c>
      <c r="M8" s="48">
        <f t="shared" si="2"/>
        <v>0.1</v>
      </c>
      <c r="N8" s="18">
        <f>'Used Details'!U10</f>
        <v>0</v>
      </c>
      <c r="O8" s="18">
        <f>ROUND(0,0)</f>
        <v>0</v>
      </c>
      <c r="P8" s="61">
        <f t="shared" si="3"/>
        <v>0</v>
      </c>
      <c r="Q8" s="16">
        <f>'Used Details'!X10</f>
        <v>2.2343999999999999</v>
      </c>
      <c r="R8" s="16">
        <v>1.98</v>
      </c>
      <c r="S8" s="50">
        <f t="shared" si="4"/>
        <v>0.25440000000000002</v>
      </c>
      <c r="T8" s="57">
        <f t="shared" si="5"/>
        <v>0.11172</v>
      </c>
      <c r="U8" s="57">
        <f t="shared" si="6"/>
        <v>9.9000000000000005E-2</v>
      </c>
      <c r="V8" s="67">
        <f t="shared" si="7"/>
        <v>0.12848484848485001</v>
      </c>
      <c r="W8" s="57">
        <f t="shared" si="8"/>
        <v>0.88614393125670998</v>
      </c>
    </row>
    <row r="9" spans="1:23">
      <c r="A9" s="23" t="s">
        <v>51</v>
      </c>
      <c r="B9" s="23"/>
      <c r="C9" s="53">
        <f>SUM(C4:C8)</f>
        <v>70</v>
      </c>
      <c r="D9" s="25">
        <f>SUM(D4:D8)</f>
        <v>1427</v>
      </c>
      <c r="E9" s="26">
        <f>SUM(E4:E8)</f>
        <v>4.4400000000000004</v>
      </c>
      <c r="F9" s="26">
        <f>SUM(F4:F8)</f>
        <v>4.0613000000000001</v>
      </c>
      <c r="G9" s="26">
        <f t="shared" si="0"/>
        <v>0.37869999999999998</v>
      </c>
      <c r="H9" s="26">
        <f>SUM(H4:H8)</f>
        <v>141.80000000000001</v>
      </c>
      <c r="I9" s="26">
        <f>SUM(I4:I8)</f>
        <v>128.9</v>
      </c>
      <c r="J9" s="26">
        <f t="shared" si="1"/>
        <v>12.9</v>
      </c>
      <c r="K9" s="26">
        <f>SUM(K4:K8)</f>
        <v>4.3</v>
      </c>
      <c r="L9" s="26">
        <f>SUM(L4:L8)</f>
        <v>3.8</v>
      </c>
      <c r="M9" s="26">
        <f t="shared" si="2"/>
        <v>0.5</v>
      </c>
      <c r="N9" s="53">
        <f>SUM(N4:N8)</f>
        <v>0</v>
      </c>
      <c r="O9" s="53">
        <f>SUM(O4:O8)</f>
        <v>0</v>
      </c>
      <c r="P9" s="53">
        <f t="shared" si="3"/>
        <v>0</v>
      </c>
      <c r="Q9" s="25">
        <f>SUM(Q4:Q8)</f>
        <v>197.37960000000001</v>
      </c>
      <c r="R9" s="25">
        <f>SUM(R4:R8)</f>
        <v>182.69</v>
      </c>
      <c r="S9" s="25">
        <f t="shared" si="4"/>
        <v>14.6896</v>
      </c>
      <c r="T9" s="62">
        <f t="shared" si="5"/>
        <v>0.13831786965661999</v>
      </c>
      <c r="U9" s="62">
        <f t="shared" si="6"/>
        <v>0.12802382620882999</v>
      </c>
      <c r="V9" s="62">
        <f t="shared" si="7"/>
        <v>8.0407247249438998E-2</v>
      </c>
      <c r="W9" s="62">
        <f t="shared" si="8"/>
        <v>0.92557690865722997</v>
      </c>
    </row>
    <row r="10" spans="1:23">
      <c r="A10" s="13" t="s">
        <v>52</v>
      </c>
      <c r="B10" s="13"/>
      <c r="C10" s="18"/>
      <c r="D10" s="16"/>
      <c r="G10" s="48"/>
      <c r="J10" s="48"/>
      <c r="M10" s="48"/>
      <c r="N10" s="18"/>
      <c r="O10" s="18"/>
      <c r="P10" s="61"/>
      <c r="Q10" s="16"/>
      <c r="R10" s="16"/>
      <c r="S10" s="50"/>
      <c r="T10" s="56"/>
      <c r="U10" s="56"/>
      <c r="V10" s="66"/>
      <c r="W10" s="56"/>
    </row>
    <row r="11" spans="1:23">
      <c r="A11" s="15" t="s">
        <v>53</v>
      </c>
      <c r="B11" s="15" t="s">
        <v>54</v>
      </c>
      <c r="C11" s="18">
        <f>Sales!D13</f>
        <v>1</v>
      </c>
      <c r="D11" s="16">
        <f>Sales!F13</f>
        <v>15</v>
      </c>
      <c r="E11" s="17">
        <f>'Used Details'!R14</f>
        <v>0.05</v>
      </c>
      <c r="F11" s="17">
        <v>4.4400000000000002E-2</v>
      </c>
      <c r="G11" s="48">
        <f t="shared" ref="G11:G19" si="9">IF(E11="",0,E11)-IF(F11="",0,F11)</f>
        <v>5.5999999999999999E-3</v>
      </c>
      <c r="H11" s="17">
        <f>'Used Details'!S14</f>
        <v>1.6</v>
      </c>
      <c r="I11" s="17">
        <v>1.5</v>
      </c>
      <c r="J11" s="48">
        <f t="shared" ref="J11:J19" si="10">(IF(H11="",0,H11)-IF(I11="",0,I11))</f>
        <v>0.1</v>
      </c>
      <c r="K11" s="18">
        <f>'Used Details'!T14</f>
        <v>0</v>
      </c>
      <c r="L11" s="18">
        <v>0</v>
      </c>
      <c r="M11" s="49">
        <f t="shared" ref="M11:M19" si="11">(IF(K11="",0,K11)-IF(L11="",0,L11))</f>
        <v>0</v>
      </c>
      <c r="N11" s="18">
        <f>'Used Details'!U14</f>
        <v>0</v>
      </c>
      <c r="O11" s="18">
        <f t="shared" ref="O11:O18" si="12">ROUND(0,0)</f>
        <v>0</v>
      </c>
      <c r="P11" s="61">
        <f t="shared" ref="P11:P19" si="13">ROUND((IF(N11="",0,N11)-IF(O11="",0,O11)),0)</f>
        <v>0</v>
      </c>
      <c r="Q11" s="16">
        <f>'Used Details'!X14</f>
        <v>2.0381999999999998</v>
      </c>
      <c r="R11" s="16">
        <v>1.81</v>
      </c>
      <c r="S11" s="50">
        <f t="shared" ref="S11:S19" si="14">IF(Q11="",0,Q11)-IF(R11="",0,R11)</f>
        <v>0.22819999999999999</v>
      </c>
      <c r="T11" s="57">
        <f t="shared" ref="T11:T19" si="15">IF(OR(D11=0,D11=""),"",Q11/D11)</f>
        <v>0.13588</v>
      </c>
      <c r="U11" s="57">
        <f t="shared" ref="U11:U19" si="16">IF(OR(D11=0,D11=""),"",R11/D11)</f>
        <v>0.12066666666667</v>
      </c>
      <c r="V11" s="67">
        <f t="shared" ref="V11:V19" si="17">IF(OR(U11=0,U11=""),T11,(T11-U11)/U11)</f>
        <v>0.1260773480663</v>
      </c>
      <c r="W11" s="57">
        <f t="shared" ref="W11:W19" si="18">IF(Q11=0,"",(R11/Q11))</f>
        <v>0.88803846531252995</v>
      </c>
    </row>
    <row r="12" spans="1:23">
      <c r="A12" s="15" t="s">
        <v>55</v>
      </c>
      <c r="B12" s="15" t="s">
        <v>56</v>
      </c>
      <c r="C12" s="18">
        <f>Sales!D17</f>
        <v>70</v>
      </c>
      <c r="D12" s="16">
        <f>Sales!F17</f>
        <v>941</v>
      </c>
      <c r="E12" s="17">
        <f>'Used Details'!R16</f>
        <v>3.55</v>
      </c>
      <c r="F12" s="17">
        <v>4.5252999999999997</v>
      </c>
      <c r="G12" s="48">
        <f t="shared" si="9"/>
        <v>-0.97529999999999994</v>
      </c>
      <c r="H12" s="17">
        <f>'Used Details'!S16</f>
        <v>120.1</v>
      </c>
      <c r="I12" s="18">
        <v>153</v>
      </c>
      <c r="J12" s="48">
        <f t="shared" si="10"/>
        <v>-32.9</v>
      </c>
      <c r="K12" s="17">
        <f>'Used Details'!T16</f>
        <v>3.6</v>
      </c>
      <c r="L12" s="17">
        <v>4.5</v>
      </c>
      <c r="M12" s="48">
        <f t="shared" si="11"/>
        <v>-0.9</v>
      </c>
      <c r="N12" s="18">
        <f>'Used Details'!U16</f>
        <v>0</v>
      </c>
      <c r="O12" s="18">
        <f t="shared" si="12"/>
        <v>0</v>
      </c>
      <c r="P12" s="61">
        <f t="shared" si="13"/>
        <v>0</v>
      </c>
      <c r="Q12" s="16">
        <f>'Used Details'!X16</f>
        <v>99.483999999999995</v>
      </c>
      <c r="R12" s="16">
        <v>126.82</v>
      </c>
      <c r="S12" s="50">
        <f t="shared" si="14"/>
        <v>-27.335999999999999</v>
      </c>
      <c r="T12" s="56">
        <f t="shared" si="15"/>
        <v>0.10572157279490001</v>
      </c>
      <c r="U12" s="56">
        <f t="shared" si="16"/>
        <v>0.13477151965994</v>
      </c>
      <c r="V12" s="66">
        <f t="shared" si="17"/>
        <v>-0.21554959785523001</v>
      </c>
      <c r="W12" s="56">
        <f t="shared" si="18"/>
        <v>1.2747778537251999</v>
      </c>
    </row>
    <row r="13" spans="1:23">
      <c r="A13" s="15" t="s">
        <v>57</v>
      </c>
      <c r="B13" s="15" t="s">
        <v>58</v>
      </c>
      <c r="C13" s="18"/>
      <c r="D13" s="16"/>
      <c r="E13" s="54">
        <f>'Used Details'!R17</f>
        <v>-0.5</v>
      </c>
      <c r="F13" s="18">
        <v>0</v>
      </c>
      <c r="G13" s="48">
        <f t="shared" si="9"/>
        <v>-0.5</v>
      </c>
      <c r="H13" s="17">
        <f>'Used Details'!S17</f>
        <v>-12.7</v>
      </c>
      <c r="I13" s="18">
        <v>0</v>
      </c>
      <c r="J13" s="48">
        <f t="shared" si="10"/>
        <v>-12.7</v>
      </c>
      <c r="K13" s="17">
        <f>'Used Details'!T17</f>
        <v>-0.4</v>
      </c>
      <c r="L13" s="18">
        <v>0</v>
      </c>
      <c r="M13" s="48">
        <f t="shared" si="11"/>
        <v>-0.4</v>
      </c>
      <c r="N13" s="18">
        <f>'Used Details'!U17</f>
        <v>0</v>
      </c>
      <c r="O13" s="18">
        <f t="shared" si="12"/>
        <v>0</v>
      </c>
      <c r="P13" s="61">
        <f t="shared" si="13"/>
        <v>0</v>
      </c>
      <c r="Q13" s="16">
        <f>'Used Details'!X17</f>
        <v>-12.5</v>
      </c>
      <c r="R13" s="16">
        <v>0</v>
      </c>
      <c r="S13" s="50">
        <f t="shared" si="14"/>
        <v>-12.5</v>
      </c>
      <c r="T13" s="56" t="str">
        <f t="shared" si="15"/>
        <v/>
      </c>
      <c r="U13" s="56" t="str">
        <f t="shared" si="16"/>
        <v/>
      </c>
      <c r="V13" s="66" t="str">
        <f t="shared" si="17"/>
        <v/>
      </c>
      <c r="W13" s="56">
        <f t="shared" si="18"/>
        <v>0</v>
      </c>
    </row>
    <row r="14" spans="1:23">
      <c r="A14" s="15" t="s">
        <v>59</v>
      </c>
      <c r="B14" s="15" t="s">
        <v>60</v>
      </c>
      <c r="C14" s="18"/>
      <c r="D14" s="16"/>
      <c r="E14" s="17">
        <f>'Used Details'!R18</f>
        <v>1.8</v>
      </c>
      <c r="F14" s="18">
        <v>0</v>
      </c>
      <c r="G14" s="48">
        <f t="shared" si="9"/>
        <v>1.8</v>
      </c>
      <c r="H14" s="17">
        <f>'Used Details'!S18</f>
        <v>60.9</v>
      </c>
      <c r="I14" s="18">
        <v>0</v>
      </c>
      <c r="J14" s="48">
        <f t="shared" si="10"/>
        <v>60.9</v>
      </c>
      <c r="K14" s="17">
        <f>'Used Details'!T18</f>
        <v>1.8</v>
      </c>
      <c r="L14" s="18">
        <v>0</v>
      </c>
      <c r="M14" s="48">
        <f t="shared" si="11"/>
        <v>1.8</v>
      </c>
      <c r="N14" s="18">
        <f>'Used Details'!U18</f>
        <v>0</v>
      </c>
      <c r="O14" s="18">
        <f t="shared" si="12"/>
        <v>0</v>
      </c>
      <c r="P14" s="61">
        <f t="shared" si="13"/>
        <v>0</v>
      </c>
      <c r="Q14" s="16">
        <f>'Used Details'!X18</f>
        <v>10.175700000000001</v>
      </c>
      <c r="R14" s="16">
        <v>0</v>
      </c>
      <c r="S14" s="50">
        <f t="shared" si="14"/>
        <v>10.175700000000001</v>
      </c>
      <c r="T14" s="56" t="str">
        <f t="shared" si="15"/>
        <v/>
      </c>
      <c r="U14" s="56" t="str">
        <f t="shared" si="16"/>
        <v/>
      </c>
      <c r="V14" s="66" t="str">
        <f t="shared" si="17"/>
        <v/>
      </c>
      <c r="W14" s="56">
        <f t="shared" si="18"/>
        <v>0</v>
      </c>
    </row>
    <row r="15" spans="1:23">
      <c r="A15" s="15" t="s">
        <v>61</v>
      </c>
      <c r="B15" s="15" t="s">
        <v>62</v>
      </c>
      <c r="C15" s="18"/>
      <c r="D15" s="16"/>
      <c r="E15" s="54">
        <f>'Used Details'!R20</f>
        <v>-0.1</v>
      </c>
      <c r="F15" s="18">
        <v>0</v>
      </c>
      <c r="G15" s="48">
        <f t="shared" si="9"/>
        <v>-0.1</v>
      </c>
      <c r="H15" s="17">
        <f>'Used Details'!S20</f>
        <v>-3.4</v>
      </c>
      <c r="I15" s="18">
        <v>0</v>
      </c>
      <c r="J15" s="48">
        <f t="shared" si="10"/>
        <v>-3.4</v>
      </c>
      <c r="K15" s="17">
        <f>'Used Details'!T20</f>
        <v>-0.1</v>
      </c>
      <c r="L15" s="18">
        <v>0</v>
      </c>
      <c r="M15" s="48">
        <f t="shared" si="11"/>
        <v>-0.1</v>
      </c>
      <c r="N15" s="18">
        <f>'Used Details'!U20</f>
        <v>0</v>
      </c>
      <c r="O15" s="18">
        <f t="shared" si="12"/>
        <v>0</v>
      </c>
      <c r="P15" s="61">
        <f t="shared" si="13"/>
        <v>0</v>
      </c>
      <c r="Q15" s="16">
        <f>'Used Details'!X20</f>
        <v>-0.89900000000000002</v>
      </c>
      <c r="R15" s="16">
        <v>0</v>
      </c>
      <c r="S15" s="50">
        <f t="shared" si="14"/>
        <v>-0.89900000000000002</v>
      </c>
      <c r="T15" s="56" t="str">
        <f t="shared" si="15"/>
        <v/>
      </c>
      <c r="U15" s="56" t="str">
        <f t="shared" si="16"/>
        <v/>
      </c>
      <c r="V15" s="66" t="str">
        <f t="shared" si="17"/>
        <v/>
      </c>
      <c r="W15" s="56">
        <f t="shared" si="18"/>
        <v>0</v>
      </c>
    </row>
    <row r="16" spans="1:23">
      <c r="A16" s="15" t="s">
        <v>63</v>
      </c>
      <c r="B16" s="15" t="s">
        <v>64</v>
      </c>
      <c r="C16" s="18"/>
      <c r="D16" s="16"/>
      <c r="E16" s="54">
        <f>'Used Details'!R21</f>
        <v>-0.1</v>
      </c>
      <c r="F16" s="18">
        <v>0</v>
      </c>
      <c r="G16" s="48">
        <f t="shared" si="9"/>
        <v>-0.1</v>
      </c>
      <c r="H16" s="17">
        <f>'Used Details'!S21</f>
        <v>-3.4</v>
      </c>
      <c r="I16" s="18">
        <v>0</v>
      </c>
      <c r="J16" s="48">
        <f t="shared" si="10"/>
        <v>-3.4</v>
      </c>
      <c r="K16" s="17">
        <f>'Used Details'!T21</f>
        <v>-0.1</v>
      </c>
      <c r="L16" s="18">
        <v>0</v>
      </c>
      <c r="M16" s="48">
        <f t="shared" si="11"/>
        <v>-0.1</v>
      </c>
      <c r="N16" s="18">
        <f>'Used Details'!U21</f>
        <v>0</v>
      </c>
      <c r="O16" s="18">
        <f t="shared" si="12"/>
        <v>0</v>
      </c>
      <c r="P16" s="61">
        <f t="shared" si="13"/>
        <v>0</v>
      </c>
      <c r="Q16" s="16">
        <f>'Used Details'!X21</f>
        <v>-2.5</v>
      </c>
      <c r="R16" s="16">
        <v>0</v>
      </c>
      <c r="S16" s="50">
        <f t="shared" si="14"/>
        <v>-2.5</v>
      </c>
      <c r="T16" s="56" t="str">
        <f t="shared" si="15"/>
        <v/>
      </c>
      <c r="U16" s="56" t="str">
        <f t="shared" si="16"/>
        <v/>
      </c>
      <c r="V16" s="66" t="str">
        <f t="shared" si="17"/>
        <v/>
      </c>
      <c r="W16" s="56">
        <f t="shared" si="18"/>
        <v>0</v>
      </c>
    </row>
    <row r="17" spans="1:23">
      <c r="A17" s="15" t="s">
        <v>65</v>
      </c>
      <c r="B17" s="15" t="s">
        <v>66</v>
      </c>
      <c r="C17" s="18">
        <f>Sales!D19</f>
        <v>11</v>
      </c>
      <c r="D17" s="16">
        <f>Sales!F19</f>
        <v>110</v>
      </c>
      <c r="E17" s="29"/>
      <c r="F17" s="17">
        <v>0.65059999999999996</v>
      </c>
      <c r="G17" s="48">
        <f t="shared" si="9"/>
        <v>-0.65059999999999996</v>
      </c>
      <c r="H17" s="18"/>
      <c r="I17" s="17">
        <v>16.5</v>
      </c>
      <c r="J17" s="48">
        <f t="shared" si="10"/>
        <v>-16.5</v>
      </c>
      <c r="K17" s="18">
        <v>0</v>
      </c>
      <c r="L17" s="17">
        <v>0.5</v>
      </c>
      <c r="M17" s="48">
        <f t="shared" si="11"/>
        <v>-0.5</v>
      </c>
      <c r="N17" s="18">
        <v>0</v>
      </c>
      <c r="O17" s="18">
        <f t="shared" si="12"/>
        <v>0</v>
      </c>
      <c r="P17" s="61">
        <f t="shared" si="13"/>
        <v>0</v>
      </c>
      <c r="Q17" s="16">
        <v>0</v>
      </c>
      <c r="R17" s="16">
        <v>13.01</v>
      </c>
      <c r="S17" s="50">
        <f t="shared" si="14"/>
        <v>-13.01</v>
      </c>
      <c r="T17" s="56">
        <f t="shared" si="15"/>
        <v>0</v>
      </c>
      <c r="U17" s="56">
        <f t="shared" si="16"/>
        <v>0.11827272727273</v>
      </c>
      <c r="V17" s="66">
        <f t="shared" si="17"/>
        <v>-1</v>
      </c>
      <c r="W17" s="56" t="str">
        <f t="shared" si="18"/>
        <v/>
      </c>
    </row>
    <row r="18" spans="1:23">
      <c r="A18" s="15" t="s">
        <v>65</v>
      </c>
      <c r="B18" s="15" t="s">
        <v>67</v>
      </c>
      <c r="C18" s="18"/>
      <c r="D18" s="16"/>
      <c r="E18" s="17">
        <f>'Used Details'!R22</f>
        <v>0.54</v>
      </c>
      <c r="F18" s="18">
        <v>0</v>
      </c>
      <c r="G18" s="48">
        <f t="shared" si="9"/>
        <v>0.54</v>
      </c>
      <c r="H18" s="17">
        <f>'Used Details'!S22</f>
        <v>18.2</v>
      </c>
      <c r="I18" s="18">
        <v>0</v>
      </c>
      <c r="J18" s="48">
        <f t="shared" si="10"/>
        <v>18.2</v>
      </c>
      <c r="K18" s="17">
        <f>'Used Details'!T22</f>
        <v>0.5</v>
      </c>
      <c r="L18" s="18">
        <v>0</v>
      </c>
      <c r="M18" s="48">
        <f t="shared" si="11"/>
        <v>0.5</v>
      </c>
      <c r="N18" s="18">
        <f>'Used Details'!U22</f>
        <v>0</v>
      </c>
      <c r="O18" s="18">
        <f t="shared" si="12"/>
        <v>0</v>
      </c>
      <c r="P18" s="61">
        <f t="shared" si="13"/>
        <v>0</v>
      </c>
      <c r="Q18" s="16">
        <f>'Used Details'!X22</f>
        <v>10.778</v>
      </c>
      <c r="R18" s="16">
        <v>0</v>
      </c>
      <c r="S18" s="50">
        <f t="shared" si="14"/>
        <v>10.778</v>
      </c>
      <c r="T18" s="56" t="str">
        <f t="shared" si="15"/>
        <v/>
      </c>
      <c r="U18" s="56" t="str">
        <f t="shared" si="16"/>
        <v/>
      </c>
      <c r="V18" s="66" t="str">
        <f t="shared" si="17"/>
        <v/>
      </c>
      <c r="W18" s="56">
        <f t="shared" si="18"/>
        <v>0</v>
      </c>
    </row>
    <row r="19" spans="1:23">
      <c r="A19" s="23" t="s">
        <v>68</v>
      </c>
      <c r="B19" s="23"/>
      <c r="C19" s="53">
        <f>SUM(C11:C18)</f>
        <v>82</v>
      </c>
      <c r="D19" s="25">
        <f>SUM(D11:D18)</f>
        <v>1066</v>
      </c>
      <c r="E19" s="26">
        <f>SUM(E11:E18)</f>
        <v>5.24</v>
      </c>
      <c r="F19" s="26">
        <f>SUM(F11:F18)</f>
        <v>5.2202999999999999</v>
      </c>
      <c r="G19" s="26">
        <f t="shared" si="9"/>
        <v>1.9699999999999999E-2</v>
      </c>
      <c r="H19" s="26">
        <f>SUM(H11:H18)</f>
        <v>181.3</v>
      </c>
      <c r="I19" s="53">
        <f>SUM(I11:I18)</f>
        <v>171</v>
      </c>
      <c r="J19" s="26">
        <f t="shared" si="10"/>
        <v>10.3</v>
      </c>
      <c r="K19" s="26">
        <f>SUM(K11:K18)</f>
        <v>5.3</v>
      </c>
      <c r="L19" s="53">
        <f>SUM(L11:L18)</f>
        <v>5</v>
      </c>
      <c r="M19" s="26">
        <f t="shared" si="11"/>
        <v>0.3</v>
      </c>
      <c r="N19" s="53">
        <f>SUM(N11:N18)</f>
        <v>0</v>
      </c>
      <c r="O19" s="53">
        <f>SUM(O11:O18)</f>
        <v>0</v>
      </c>
      <c r="P19" s="53">
        <f t="shared" si="13"/>
        <v>0</v>
      </c>
      <c r="Q19" s="25">
        <f>SUM(Q11:Q18)</f>
        <v>106.57689999999999</v>
      </c>
      <c r="R19" s="25">
        <f>SUM(R11:R18)</f>
        <v>141.63999999999999</v>
      </c>
      <c r="S19" s="25">
        <f t="shared" si="14"/>
        <v>-35.063099999999999</v>
      </c>
      <c r="T19" s="63">
        <f t="shared" si="15"/>
        <v>9.9978330206379001E-2</v>
      </c>
      <c r="U19" s="63">
        <f t="shared" si="16"/>
        <v>0.13287054409005999</v>
      </c>
      <c r="V19" s="63">
        <f t="shared" si="17"/>
        <v>-0.24755083309799</v>
      </c>
      <c r="W19" s="63">
        <f t="shared" si="18"/>
        <v>1.3289934310342999</v>
      </c>
    </row>
    <row r="20" spans="1:23">
      <c r="A20" s="13" t="s">
        <v>69</v>
      </c>
      <c r="B20" s="13"/>
      <c r="C20" s="18"/>
      <c r="D20" s="16"/>
      <c r="G20" s="48"/>
      <c r="J20" s="48"/>
      <c r="M20" s="48"/>
      <c r="N20" s="18"/>
      <c r="O20" s="18"/>
      <c r="P20" s="61"/>
      <c r="Q20" s="16"/>
      <c r="R20" s="16"/>
      <c r="S20" s="50"/>
      <c r="T20" s="56"/>
      <c r="U20" s="56"/>
      <c r="V20" s="66"/>
      <c r="W20" s="56"/>
    </row>
    <row r="21" spans="1:23">
      <c r="A21" s="15" t="s">
        <v>70</v>
      </c>
      <c r="B21" s="15" t="s">
        <v>71</v>
      </c>
      <c r="C21" s="18"/>
      <c r="D21" s="16"/>
      <c r="E21" s="18">
        <f>'Used Details'!R25</f>
        <v>0</v>
      </c>
      <c r="F21" s="18">
        <v>0</v>
      </c>
      <c r="G21" s="49">
        <f t="shared" ref="G21:G41" si="19">IF(E21="",0,E21)-IF(F21="",0,F21)</f>
        <v>0</v>
      </c>
      <c r="H21" s="17">
        <f>'Used Details'!S25</f>
        <v>0.1</v>
      </c>
      <c r="I21" s="18">
        <v>0</v>
      </c>
      <c r="J21" s="48">
        <f t="shared" ref="J21:J41" si="20">(IF(H21="",0,H21)-IF(I21="",0,I21))</f>
        <v>0.1</v>
      </c>
      <c r="K21" s="18">
        <f>'Used Details'!T25</f>
        <v>0</v>
      </c>
      <c r="L21" s="18">
        <v>0</v>
      </c>
      <c r="M21" s="49">
        <f t="shared" ref="M21:M41" si="21">(IF(K21="",0,K21)-IF(L21="",0,L21))</f>
        <v>0</v>
      </c>
      <c r="N21" s="18">
        <f>'Used Details'!U25</f>
        <v>0</v>
      </c>
      <c r="O21" s="18">
        <f t="shared" ref="O21:O40" si="22">ROUND(0,0)</f>
        <v>0</v>
      </c>
      <c r="P21" s="61">
        <f t="shared" ref="P21:P41" si="23">ROUND((IF(N21="",0,N21)-IF(O21="",0,O21)),0)</f>
        <v>0</v>
      </c>
      <c r="Q21" s="16">
        <f>'Used Details'!X25</f>
        <v>3.1E-2</v>
      </c>
      <c r="R21" s="16">
        <v>0</v>
      </c>
      <c r="S21" s="50">
        <f t="shared" ref="S21:S41" si="24">IF(Q21="",0,Q21)-IF(R21="",0,R21)</f>
        <v>3.1E-2</v>
      </c>
      <c r="T21" s="56" t="str">
        <f t="shared" ref="T21:T41" si="25">IF(OR(D21=0,D21=""),"",Q21/D21)</f>
        <v/>
      </c>
      <c r="U21" s="56" t="str">
        <f t="shared" ref="U21:U41" si="26">IF(OR(D21=0,D21=""),"",R21/D21)</f>
        <v/>
      </c>
      <c r="V21" s="66" t="str">
        <f t="shared" ref="V21:V41" si="27">IF(OR(U21=0,U21=""),T21,(T21-U21)/U21)</f>
        <v/>
      </c>
      <c r="W21" s="56">
        <f t="shared" ref="W21:W41" si="28">IF(Q21=0,"",(R21/Q21))</f>
        <v>0</v>
      </c>
    </row>
    <row r="22" spans="1:23">
      <c r="A22" s="15" t="s">
        <v>72</v>
      </c>
      <c r="B22" s="15" t="s">
        <v>73</v>
      </c>
      <c r="C22" s="18">
        <f>Sales!D23</f>
        <v>6</v>
      </c>
      <c r="D22" s="16">
        <f>Sales!F23</f>
        <v>70</v>
      </c>
      <c r="E22" s="17">
        <f>'Used Details'!R26</f>
        <v>4.4000000000000004</v>
      </c>
      <c r="F22" s="17">
        <v>4.6288</v>
      </c>
      <c r="G22" s="48">
        <f t="shared" si="19"/>
        <v>-0.2288</v>
      </c>
      <c r="H22" s="17">
        <f>'Used Details'!S26</f>
        <v>148.6</v>
      </c>
      <c r="I22" s="17">
        <v>156.5</v>
      </c>
      <c r="J22" s="48">
        <f t="shared" si="20"/>
        <v>-7.9</v>
      </c>
      <c r="K22" s="17">
        <f>'Used Details'!T26</f>
        <v>4.4000000000000004</v>
      </c>
      <c r="L22" s="17">
        <v>4.5999999999999996</v>
      </c>
      <c r="M22" s="48">
        <f t="shared" si="21"/>
        <v>-0.2</v>
      </c>
      <c r="N22" s="18">
        <f>'Used Details'!U26</f>
        <v>0</v>
      </c>
      <c r="O22" s="18">
        <f t="shared" si="22"/>
        <v>0</v>
      </c>
      <c r="P22" s="61">
        <f t="shared" si="23"/>
        <v>0</v>
      </c>
      <c r="Q22" s="16">
        <f>'Used Details'!X26</f>
        <v>138.47399999999999</v>
      </c>
      <c r="R22" s="16">
        <v>145.66999999999999</v>
      </c>
      <c r="S22" s="50">
        <f t="shared" si="24"/>
        <v>-7.1959999999999997</v>
      </c>
      <c r="T22" s="56">
        <f t="shared" si="25"/>
        <v>1.9782</v>
      </c>
      <c r="U22" s="56">
        <f t="shared" si="26"/>
        <v>2.081</v>
      </c>
      <c r="V22" s="66">
        <f t="shared" si="27"/>
        <v>-4.9399327246516002E-2</v>
      </c>
      <c r="W22" s="56">
        <f t="shared" si="28"/>
        <v>1.0519664341320001</v>
      </c>
    </row>
    <row r="23" spans="1:23">
      <c r="A23" s="15" t="s">
        <v>74</v>
      </c>
      <c r="B23" s="15" t="s">
        <v>75</v>
      </c>
      <c r="C23" s="18"/>
      <c r="D23" s="16"/>
      <c r="E23" s="17">
        <f>'Used Details'!R28</f>
        <v>0.01</v>
      </c>
      <c r="F23" s="18">
        <v>0</v>
      </c>
      <c r="G23" s="48">
        <f t="shared" si="19"/>
        <v>0.01</v>
      </c>
      <c r="H23" s="17">
        <f>'Used Details'!S28</f>
        <v>0.3</v>
      </c>
      <c r="I23" s="18">
        <v>0</v>
      </c>
      <c r="J23" s="48">
        <f t="shared" si="20"/>
        <v>0.3</v>
      </c>
      <c r="K23" s="18">
        <f>'Used Details'!T28</f>
        <v>0</v>
      </c>
      <c r="L23" s="18">
        <v>0</v>
      </c>
      <c r="M23" s="49">
        <f t="shared" si="21"/>
        <v>0</v>
      </c>
      <c r="N23" s="18">
        <f>'Used Details'!U28</f>
        <v>0</v>
      </c>
      <c r="O23" s="18">
        <f t="shared" si="22"/>
        <v>0</v>
      </c>
      <c r="P23" s="61">
        <f t="shared" si="23"/>
        <v>0</v>
      </c>
      <c r="Q23" s="16">
        <f>'Used Details'!X28</f>
        <v>0.2732</v>
      </c>
      <c r="R23" s="16">
        <v>0</v>
      </c>
      <c r="S23" s="50">
        <f t="shared" si="24"/>
        <v>0.2732</v>
      </c>
      <c r="T23" s="56" t="str">
        <f t="shared" si="25"/>
        <v/>
      </c>
      <c r="U23" s="56" t="str">
        <f t="shared" si="26"/>
        <v/>
      </c>
      <c r="V23" s="66" t="str">
        <f t="shared" si="27"/>
        <v/>
      </c>
      <c r="W23" s="56">
        <f t="shared" si="28"/>
        <v>0</v>
      </c>
    </row>
    <row r="24" spans="1:23">
      <c r="A24" s="15" t="s">
        <v>76</v>
      </c>
      <c r="B24" s="15" t="s">
        <v>77</v>
      </c>
      <c r="C24" s="18"/>
      <c r="D24" s="16"/>
      <c r="E24" s="17">
        <f>'Used Details'!R29</f>
        <v>0.04</v>
      </c>
      <c r="F24" s="18">
        <v>0</v>
      </c>
      <c r="G24" s="48">
        <f t="shared" si="19"/>
        <v>0.04</v>
      </c>
      <c r="H24" s="18">
        <f>'Used Details'!S29</f>
        <v>1</v>
      </c>
      <c r="I24" s="18">
        <v>0</v>
      </c>
      <c r="J24" s="49">
        <f t="shared" si="20"/>
        <v>1</v>
      </c>
      <c r="K24" s="18">
        <f>'Used Details'!T29</f>
        <v>0</v>
      </c>
      <c r="L24" s="18">
        <v>0</v>
      </c>
      <c r="M24" s="49">
        <f t="shared" si="21"/>
        <v>0</v>
      </c>
      <c r="N24" s="18">
        <f>'Used Details'!U29</f>
        <v>0</v>
      </c>
      <c r="O24" s="18">
        <f t="shared" si="22"/>
        <v>0</v>
      </c>
      <c r="P24" s="61">
        <f t="shared" si="23"/>
        <v>0</v>
      </c>
      <c r="Q24" s="16">
        <f>'Used Details'!X29</f>
        <v>0.96630000000000005</v>
      </c>
      <c r="R24" s="16">
        <v>0</v>
      </c>
      <c r="S24" s="50">
        <f t="shared" si="24"/>
        <v>0.96630000000000005</v>
      </c>
      <c r="T24" s="56" t="str">
        <f t="shared" si="25"/>
        <v/>
      </c>
      <c r="U24" s="56" t="str">
        <f t="shared" si="26"/>
        <v/>
      </c>
      <c r="V24" s="66" t="str">
        <f t="shared" si="27"/>
        <v/>
      </c>
      <c r="W24" s="56">
        <f t="shared" si="28"/>
        <v>0</v>
      </c>
    </row>
    <row r="25" spans="1:23">
      <c r="A25" s="15" t="s">
        <v>78</v>
      </c>
      <c r="B25" s="15" t="s">
        <v>79</v>
      </c>
      <c r="C25" s="18"/>
      <c r="D25" s="16"/>
      <c r="E25" s="17">
        <f>'Used Details'!R30</f>
        <v>0.55000000000000004</v>
      </c>
      <c r="F25" s="18">
        <v>0</v>
      </c>
      <c r="G25" s="48">
        <f t="shared" si="19"/>
        <v>0.55000000000000004</v>
      </c>
      <c r="H25" s="18">
        <f>'Used Details'!S30</f>
        <v>14</v>
      </c>
      <c r="I25" s="18">
        <v>0</v>
      </c>
      <c r="J25" s="49">
        <f t="shared" si="20"/>
        <v>14</v>
      </c>
      <c r="K25" s="17">
        <f>'Used Details'!T30</f>
        <v>0.4</v>
      </c>
      <c r="L25" s="18">
        <v>0</v>
      </c>
      <c r="M25" s="48">
        <f t="shared" si="21"/>
        <v>0.4</v>
      </c>
      <c r="N25" s="18">
        <f>'Used Details'!U30</f>
        <v>0</v>
      </c>
      <c r="O25" s="18">
        <f t="shared" si="22"/>
        <v>0</v>
      </c>
      <c r="P25" s="61">
        <f t="shared" si="23"/>
        <v>0</v>
      </c>
      <c r="Q25" s="16">
        <f>'Used Details'!X30</f>
        <v>15.804</v>
      </c>
      <c r="R25" s="16">
        <v>0</v>
      </c>
      <c r="S25" s="50">
        <f t="shared" si="24"/>
        <v>15.804</v>
      </c>
      <c r="T25" s="56" t="str">
        <f t="shared" si="25"/>
        <v/>
      </c>
      <c r="U25" s="56" t="str">
        <f t="shared" si="26"/>
        <v/>
      </c>
      <c r="V25" s="66" t="str">
        <f t="shared" si="27"/>
        <v/>
      </c>
      <c r="W25" s="56">
        <f t="shared" si="28"/>
        <v>0</v>
      </c>
    </row>
    <row r="26" spans="1:23">
      <c r="A26" s="15" t="s">
        <v>80</v>
      </c>
      <c r="B26" s="15" t="s">
        <v>81</v>
      </c>
      <c r="C26" s="18"/>
      <c r="D26" s="16"/>
      <c r="E26" s="17">
        <f>'Used Details'!R31</f>
        <v>0.01</v>
      </c>
      <c r="F26" s="18">
        <v>0</v>
      </c>
      <c r="G26" s="48">
        <f t="shared" si="19"/>
        <v>0.01</v>
      </c>
      <c r="H26" s="17">
        <f>'Used Details'!S31</f>
        <v>0.4</v>
      </c>
      <c r="I26" s="18">
        <v>0</v>
      </c>
      <c r="J26" s="48">
        <f t="shared" si="20"/>
        <v>0.4</v>
      </c>
      <c r="K26" s="18">
        <f>'Used Details'!T31</f>
        <v>0</v>
      </c>
      <c r="L26" s="18">
        <v>0</v>
      </c>
      <c r="M26" s="49">
        <f t="shared" si="21"/>
        <v>0</v>
      </c>
      <c r="N26" s="18">
        <f>'Used Details'!U31</f>
        <v>0</v>
      </c>
      <c r="O26" s="18">
        <f t="shared" si="22"/>
        <v>0</v>
      </c>
      <c r="P26" s="61">
        <f t="shared" si="23"/>
        <v>0</v>
      </c>
      <c r="Q26" s="16">
        <f>'Used Details'!X31</f>
        <v>0.28499999999999998</v>
      </c>
      <c r="R26" s="16">
        <v>0</v>
      </c>
      <c r="S26" s="50">
        <f t="shared" si="24"/>
        <v>0.28499999999999998</v>
      </c>
      <c r="T26" s="56" t="str">
        <f t="shared" si="25"/>
        <v/>
      </c>
      <c r="U26" s="56" t="str">
        <f t="shared" si="26"/>
        <v/>
      </c>
      <c r="V26" s="66" t="str">
        <f t="shared" si="27"/>
        <v/>
      </c>
      <c r="W26" s="56">
        <f t="shared" si="28"/>
        <v>0</v>
      </c>
    </row>
    <row r="27" spans="1:23">
      <c r="A27" s="15" t="s">
        <v>82</v>
      </c>
      <c r="B27" s="15" t="s">
        <v>83</v>
      </c>
      <c r="C27" s="18">
        <f>Sales!D25</f>
        <v>17</v>
      </c>
      <c r="D27" s="16">
        <f>Sales!F25</f>
        <v>172</v>
      </c>
      <c r="E27" s="17">
        <f>'Used Details'!R32</f>
        <v>0.87</v>
      </c>
      <c r="F27" s="17">
        <v>0.75419999999999998</v>
      </c>
      <c r="G27" s="48">
        <f t="shared" si="19"/>
        <v>0.1158</v>
      </c>
      <c r="H27" s="17">
        <f>'Used Details'!S32</f>
        <v>29.6</v>
      </c>
      <c r="I27" s="17">
        <v>25.5</v>
      </c>
      <c r="J27" s="48">
        <f t="shared" si="20"/>
        <v>4.0999999999999996</v>
      </c>
      <c r="K27" s="17">
        <f>'Used Details'!T32</f>
        <v>0.9</v>
      </c>
      <c r="L27" s="17">
        <v>0.8</v>
      </c>
      <c r="M27" s="48">
        <f t="shared" si="21"/>
        <v>0.1</v>
      </c>
      <c r="N27" s="18">
        <f>'Used Details'!U32</f>
        <v>0</v>
      </c>
      <c r="O27" s="18">
        <f t="shared" si="22"/>
        <v>0</v>
      </c>
      <c r="P27" s="61">
        <f t="shared" si="23"/>
        <v>0</v>
      </c>
      <c r="Q27" s="16">
        <f>'Used Details'!X32</f>
        <v>29.743200000000002</v>
      </c>
      <c r="R27" s="16">
        <v>25.78</v>
      </c>
      <c r="S27" s="50">
        <f t="shared" si="24"/>
        <v>3.9632000000000001</v>
      </c>
      <c r="T27" s="57">
        <f t="shared" si="25"/>
        <v>0.17292558139535</v>
      </c>
      <c r="U27" s="57">
        <f t="shared" si="26"/>
        <v>0.14988372093023</v>
      </c>
      <c r="V27" s="67">
        <f t="shared" si="27"/>
        <v>0.15373157486423999</v>
      </c>
      <c r="W27" s="57">
        <f t="shared" si="28"/>
        <v>0.86675273675999998</v>
      </c>
    </row>
    <row r="28" spans="1:23">
      <c r="A28" s="15" t="s">
        <v>84</v>
      </c>
      <c r="B28" s="15" t="s">
        <v>85</v>
      </c>
      <c r="C28" s="18"/>
      <c r="D28" s="16"/>
      <c r="E28" s="17">
        <f>'Used Details'!R34</f>
        <v>0.05</v>
      </c>
      <c r="F28" s="18">
        <v>0</v>
      </c>
      <c r="G28" s="48">
        <f t="shared" si="19"/>
        <v>0.05</v>
      </c>
      <c r="H28" s="17">
        <f>'Used Details'!S34</f>
        <v>1.6</v>
      </c>
      <c r="I28" s="18">
        <v>0</v>
      </c>
      <c r="J28" s="48">
        <f t="shared" si="20"/>
        <v>1.6</v>
      </c>
      <c r="K28" s="18">
        <f>'Used Details'!T34</f>
        <v>0</v>
      </c>
      <c r="L28" s="18">
        <v>0</v>
      </c>
      <c r="M28" s="49">
        <f t="shared" si="21"/>
        <v>0</v>
      </c>
      <c r="N28" s="18">
        <f>'Used Details'!U34</f>
        <v>0</v>
      </c>
      <c r="O28" s="18">
        <f t="shared" si="22"/>
        <v>0</v>
      </c>
      <c r="P28" s="61">
        <f t="shared" si="23"/>
        <v>0</v>
      </c>
      <c r="Q28" s="16">
        <f>'Used Details'!X34</f>
        <v>1.645</v>
      </c>
      <c r="R28" s="16">
        <v>0</v>
      </c>
      <c r="S28" s="50">
        <f t="shared" si="24"/>
        <v>1.645</v>
      </c>
      <c r="T28" s="56" t="str">
        <f t="shared" si="25"/>
        <v/>
      </c>
      <c r="U28" s="56" t="str">
        <f t="shared" si="26"/>
        <v/>
      </c>
      <c r="V28" s="66" t="str">
        <f t="shared" si="27"/>
        <v/>
      </c>
      <c r="W28" s="56">
        <f t="shared" si="28"/>
        <v>0</v>
      </c>
    </row>
    <row r="29" spans="1:23">
      <c r="A29" s="15" t="s">
        <v>86</v>
      </c>
      <c r="B29" s="15" t="s">
        <v>87</v>
      </c>
      <c r="C29" s="18">
        <f>Sales!D27</f>
        <v>1</v>
      </c>
      <c r="D29" s="16">
        <f>Sales!F27</f>
        <v>9</v>
      </c>
      <c r="E29" s="18">
        <f>'Used Details'!R35</f>
        <v>0</v>
      </c>
      <c r="F29" s="17">
        <v>4.4400000000000002E-2</v>
      </c>
      <c r="G29" s="48">
        <f t="shared" si="19"/>
        <v>-4.4400000000000002E-2</v>
      </c>
      <c r="H29" s="18">
        <f>'Used Details'!S35</f>
        <v>0</v>
      </c>
      <c r="I29" s="17">
        <v>1.5</v>
      </c>
      <c r="J29" s="48">
        <f t="shared" si="20"/>
        <v>-1.5</v>
      </c>
      <c r="K29" s="18">
        <f>'Used Details'!T35</f>
        <v>0</v>
      </c>
      <c r="L29" s="18">
        <v>0</v>
      </c>
      <c r="M29" s="49">
        <f t="shared" si="21"/>
        <v>0</v>
      </c>
      <c r="N29" s="18">
        <f>'Used Details'!U35</f>
        <v>0</v>
      </c>
      <c r="O29" s="18">
        <f t="shared" si="22"/>
        <v>0</v>
      </c>
      <c r="P29" s="61">
        <f t="shared" si="23"/>
        <v>0</v>
      </c>
      <c r="Q29" s="16">
        <f>'Used Details'!X35</f>
        <v>0</v>
      </c>
      <c r="R29" s="16">
        <v>0.7</v>
      </c>
      <c r="S29" s="50">
        <f t="shared" si="24"/>
        <v>-0.7</v>
      </c>
      <c r="T29" s="56">
        <f t="shared" si="25"/>
        <v>0</v>
      </c>
      <c r="U29" s="56">
        <f t="shared" si="26"/>
        <v>7.7777777777778001E-2</v>
      </c>
      <c r="V29" s="66">
        <f t="shared" si="27"/>
        <v>-1</v>
      </c>
      <c r="W29" s="56" t="str">
        <f t="shared" si="28"/>
        <v/>
      </c>
    </row>
    <row r="30" spans="1:23">
      <c r="A30" s="15" t="s">
        <v>88</v>
      </c>
      <c r="B30" s="15" t="s">
        <v>89</v>
      </c>
      <c r="C30" s="18">
        <f>Sales!D29</f>
        <v>5</v>
      </c>
      <c r="D30" s="16">
        <f>Sales!F29</f>
        <v>15</v>
      </c>
      <c r="E30" s="17">
        <f>'Used Details'!R37</f>
        <v>0.13</v>
      </c>
      <c r="F30" s="17">
        <v>0.2218</v>
      </c>
      <c r="G30" s="48">
        <f t="shared" si="19"/>
        <v>-9.1800000000000007E-2</v>
      </c>
      <c r="H30" s="17">
        <f>'Used Details'!S37</f>
        <v>4.3</v>
      </c>
      <c r="I30" s="17">
        <v>7.5</v>
      </c>
      <c r="J30" s="48">
        <f t="shared" si="20"/>
        <v>-3.2</v>
      </c>
      <c r="K30" s="17">
        <f>'Used Details'!T37</f>
        <v>0.1</v>
      </c>
      <c r="L30" s="17">
        <v>0.2</v>
      </c>
      <c r="M30" s="48">
        <f t="shared" si="21"/>
        <v>-0.1</v>
      </c>
      <c r="N30" s="18">
        <f>'Used Details'!U37</f>
        <v>0</v>
      </c>
      <c r="O30" s="18">
        <f t="shared" si="22"/>
        <v>0</v>
      </c>
      <c r="P30" s="61">
        <f t="shared" si="23"/>
        <v>0</v>
      </c>
      <c r="Q30" s="16">
        <f>'Used Details'!X37</f>
        <v>7.0987999999999998</v>
      </c>
      <c r="R30" s="16">
        <v>12.11</v>
      </c>
      <c r="S30" s="50">
        <f t="shared" si="24"/>
        <v>-5.0111999999999997</v>
      </c>
      <c r="T30" s="56">
        <f t="shared" si="25"/>
        <v>0.47325333333332997</v>
      </c>
      <c r="U30" s="56">
        <f t="shared" si="26"/>
        <v>0.80733333333333002</v>
      </c>
      <c r="V30" s="66">
        <f t="shared" si="27"/>
        <v>-0.41380677126342003</v>
      </c>
      <c r="W30" s="56">
        <f t="shared" si="28"/>
        <v>1.7059221276836001</v>
      </c>
    </row>
    <row r="31" spans="1:23">
      <c r="A31" s="15" t="s">
        <v>90</v>
      </c>
      <c r="B31" s="15" t="s">
        <v>91</v>
      </c>
      <c r="C31" s="18">
        <f>Sales!D34</f>
        <v>133</v>
      </c>
      <c r="D31" s="16">
        <f>Sales!F34</f>
        <v>1162</v>
      </c>
      <c r="E31" s="17">
        <f>'Used Details'!R41</f>
        <v>6.11</v>
      </c>
      <c r="F31" s="17">
        <v>5.9005999999999998</v>
      </c>
      <c r="G31" s="48">
        <f t="shared" si="19"/>
        <v>0.2094</v>
      </c>
      <c r="H31" s="17">
        <f>'Used Details'!S41</f>
        <v>206.7</v>
      </c>
      <c r="I31" s="17">
        <v>199.5</v>
      </c>
      <c r="J31" s="48">
        <f t="shared" si="20"/>
        <v>7.2</v>
      </c>
      <c r="K31" s="17">
        <f>'Used Details'!T41</f>
        <v>6.1</v>
      </c>
      <c r="L31" s="17">
        <v>5.9</v>
      </c>
      <c r="M31" s="48">
        <f t="shared" si="21"/>
        <v>0.2</v>
      </c>
      <c r="N31" s="18">
        <f>'Used Details'!U41</f>
        <v>0</v>
      </c>
      <c r="O31" s="18">
        <f t="shared" si="22"/>
        <v>0</v>
      </c>
      <c r="P31" s="61">
        <f t="shared" si="23"/>
        <v>0</v>
      </c>
      <c r="Q31" s="16">
        <f>'Used Details'!X41</f>
        <v>122.252</v>
      </c>
      <c r="R31" s="16">
        <v>118.06</v>
      </c>
      <c r="S31" s="50">
        <f t="shared" si="24"/>
        <v>4.1920000000000002</v>
      </c>
      <c r="T31" s="56">
        <f t="shared" si="25"/>
        <v>0.10520826161790001</v>
      </c>
      <c r="U31" s="56">
        <f t="shared" si="26"/>
        <v>0.10160068846816001</v>
      </c>
      <c r="V31" s="66">
        <f t="shared" si="27"/>
        <v>3.5507369134338003E-2</v>
      </c>
      <c r="W31" s="56">
        <f t="shared" si="28"/>
        <v>0.96571017243071999</v>
      </c>
    </row>
    <row r="32" spans="1:23">
      <c r="A32" s="15" t="s">
        <v>92</v>
      </c>
      <c r="B32" s="15" t="s">
        <v>93</v>
      </c>
      <c r="C32" s="18"/>
      <c r="D32" s="16"/>
      <c r="E32" s="54">
        <f>'Used Details'!R42</f>
        <v>-0.4</v>
      </c>
      <c r="F32" s="18">
        <v>0</v>
      </c>
      <c r="G32" s="48">
        <f t="shared" si="19"/>
        <v>-0.4</v>
      </c>
      <c r="H32" s="17">
        <f>'Used Details'!S42</f>
        <v>-13.5</v>
      </c>
      <c r="I32" s="18">
        <v>0</v>
      </c>
      <c r="J32" s="48">
        <f t="shared" si="20"/>
        <v>-13.5</v>
      </c>
      <c r="K32" s="17">
        <f>'Used Details'!T42</f>
        <v>-0.4</v>
      </c>
      <c r="L32" s="18">
        <v>0</v>
      </c>
      <c r="M32" s="48">
        <f t="shared" si="21"/>
        <v>-0.4</v>
      </c>
      <c r="N32" s="18">
        <f>'Used Details'!U42</f>
        <v>0</v>
      </c>
      <c r="O32" s="18">
        <f t="shared" si="22"/>
        <v>0</v>
      </c>
      <c r="P32" s="61">
        <f t="shared" si="23"/>
        <v>0</v>
      </c>
      <c r="Q32" s="16">
        <f>'Used Details'!X42</f>
        <v>-8</v>
      </c>
      <c r="R32" s="16">
        <v>0</v>
      </c>
      <c r="S32" s="50">
        <f t="shared" si="24"/>
        <v>-8</v>
      </c>
      <c r="T32" s="56" t="str">
        <f t="shared" si="25"/>
        <v/>
      </c>
      <c r="U32" s="56" t="str">
        <f t="shared" si="26"/>
        <v/>
      </c>
      <c r="V32" s="66" t="str">
        <f t="shared" si="27"/>
        <v/>
      </c>
      <c r="W32" s="56">
        <f t="shared" si="28"/>
        <v>0</v>
      </c>
    </row>
    <row r="33" spans="1:23">
      <c r="A33" s="15" t="s">
        <v>94</v>
      </c>
      <c r="B33" s="15" t="s">
        <v>95</v>
      </c>
      <c r="C33" s="18">
        <f>Sales!D37</f>
        <v>3</v>
      </c>
      <c r="D33" s="16">
        <f>Sales!F37</f>
        <v>31</v>
      </c>
      <c r="E33" s="54">
        <f>'Used Details'!R43</f>
        <v>-0.38</v>
      </c>
      <c r="F33" s="17">
        <v>0.10349999999999999</v>
      </c>
      <c r="G33" s="48">
        <f t="shared" si="19"/>
        <v>-0.48349999999999999</v>
      </c>
      <c r="H33" s="17">
        <f>'Used Details'!S43</f>
        <v>-12.8</v>
      </c>
      <c r="I33" s="17">
        <v>3.5</v>
      </c>
      <c r="J33" s="48">
        <f t="shared" si="20"/>
        <v>-16.3</v>
      </c>
      <c r="K33" s="17">
        <f>'Used Details'!T43</f>
        <v>-0.4</v>
      </c>
      <c r="L33" s="17">
        <v>0.1</v>
      </c>
      <c r="M33" s="48">
        <f t="shared" si="21"/>
        <v>-0.5</v>
      </c>
      <c r="N33" s="18">
        <f>'Used Details'!U43</f>
        <v>0</v>
      </c>
      <c r="O33" s="18">
        <f t="shared" si="22"/>
        <v>0</v>
      </c>
      <c r="P33" s="61">
        <f t="shared" si="23"/>
        <v>0</v>
      </c>
      <c r="Q33" s="16">
        <f>'Used Details'!X43</f>
        <v>-13.261200000000001</v>
      </c>
      <c r="R33" s="16">
        <v>3.61</v>
      </c>
      <c r="S33" s="50">
        <f t="shared" si="24"/>
        <v>-16.871200000000002</v>
      </c>
      <c r="T33" s="56">
        <f t="shared" si="25"/>
        <v>-0.42778064516129</v>
      </c>
      <c r="U33" s="56">
        <f t="shared" si="26"/>
        <v>0.11645161290323</v>
      </c>
      <c r="V33" s="66">
        <f t="shared" si="27"/>
        <v>-4.6734626038781002</v>
      </c>
      <c r="W33" s="56">
        <f t="shared" si="28"/>
        <v>-0.27222272494194</v>
      </c>
    </row>
    <row r="34" spans="1:23">
      <c r="A34" s="15" t="s">
        <v>96</v>
      </c>
      <c r="B34" s="15" t="s">
        <v>97</v>
      </c>
      <c r="C34" s="18"/>
      <c r="D34" s="16"/>
      <c r="E34" s="17">
        <f>'Used Details'!R44</f>
        <v>0.05</v>
      </c>
      <c r="F34" s="18">
        <v>0</v>
      </c>
      <c r="G34" s="48">
        <f t="shared" si="19"/>
        <v>0.05</v>
      </c>
      <c r="H34" s="17">
        <f>'Used Details'!S44</f>
        <v>1.3</v>
      </c>
      <c r="I34" s="18">
        <v>0</v>
      </c>
      <c r="J34" s="48">
        <f t="shared" si="20"/>
        <v>1.3</v>
      </c>
      <c r="K34" s="18">
        <f>'Used Details'!T44</f>
        <v>0</v>
      </c>
      <c r="L34" s="18">
        <v>0</v>
      </c>
      <c r="M34" s="49">
        <f t="shared" si="21"/>
        <v>0</v>
      </c>
      <c r="N34" s="18">
        <f>'Used Details'!U44</f>
        <v>0</v>
      </c>
      <c r="O34" s="18">
        <f t="shared" si="22"/>
        <v>0</v>
      </c>
      <c r="P34" s="61">
        <f t="shared" si="23"/>
        <v>0</v>
      </c>
      <c r="Q34" s="16">
        <f>'Used Details'!X44</f>
        <v>1.5685</v>
      </c>
      <c r="R34" s="16">
        <v>0</v>
      </c>
      <c r="S34" s="50">
        <f t="shared" si="24"/>
        <v>1.5685</v>
      </c>
      <c r="T34" s="56" t="str">
        <f t="shared" si="25"/>
        <v/>
      </c>
      <c r="U34" s="56" t="str">
        <f t="shared" si="26"/>
        <v/>
      </c>
      <c r="V34" s="66" t="str">
        <f t="shared" si="27"/>
        <v/>
      </c>
      <c r="W34" s="56">
        <f t="shared" si="28"/>
        <v>0</v>
      </c>
    </row>
    <row r="35" spans="1:23">
      <c r="A35" s="15" t="s">
        <v>98</v>
      </c>
      <c r="B35" s="15" t="s">
        <v>99</v>
      </c>
      <c r="C35" s="18"/>
      <c r="D35" s="16"/>
      <c r="E35" s="17">
        <f>'Used Details'!R45</f>
        <v>0.12</v>
      </c>
      <c r="F35" s="17">
        <v>8.8700000000000001E-2</v>
      </c>
      <c r="G35" s="48">
        <f t="shared" si="19"/>
        <v>3.1300000000000001E-2</v>
      </c>
      <c r="H35" s="17">
        <f>'Used Details'!S45</f>
        <v>4.2</v>
      </c>
      <c r="I35" s="18">
        <v>3</v>
      </c>
      <c r="J35" s="48">
        <f t="shared" si="20"/>
        <v>1.2</v>
      </c>
      <c r="K35" s="17">
        <f>'Used Details'!T45</f>
        <v>0.1</v>
      </c>
      <c r="L35" s="17">
        <v>0.1</v>
      </c>
      <c r="M35" s="49">
        <f t="shared" si="21"/>
        <v>0</v>
      </c>
      <c r="N35" s="18">
        <f>'Used Details'!U45</f>
        <v>0</v>
      </c>
      <c r="O35" s="18">
        <f t="shared" si="22"/>
        <v>0</v>
      </c>
      <c r="P35" s="61">
        <f t="shared" si="23"/>
        <v>0</v>
      </c>
      <c r="Q35" s="16">
        <f>'Used Details'!X45</f>
        <v>1.1177999999999999</v>
      </c>
      <c r="R35" s="16">
        <v>0.83</v>
      </c>
      <c r="S35" s="50">
        <f t="shared" si="24"/>
        <v>0.2878</v>
      </c>
      <c r="T35" s="56" t="str">
        <f t="shared" si="25"/>
        <v/>
      </c>
      <c r="U35" s="56" t="str">
        <f t="shared" si="26"/>
        <v/>
      </c>
      <c r="V35" s="66" t="str">
        <f t="shared" si="27"/>
        <v/>
      </c>
      <c r="W35" s="56">
        <f t="shared" si="28"/>
        <v>0.74252996958311002</v>
      </c>
    </row>
    <row r="36" spans="1:23">
      <c r="A36" s="15" t="s">
        <v>100</v>
      </c>
      <c r="B36" s="15" t="s">
        <v>101</v>
      </c>
      <c r="C36" s="18"/>
      <c r="D36" s="16"/>
      <c r="E36" s="17">
        <f>'Used Details'!R46</f>
        <v>0.02</v>
      </c>
      <c r="F36" s="18">
        <v>0</v>
      </c>
      <c r="G36" s="48">
        <f t="shared" si="19"/>
        <v>0.02</v>
      </c>
      <c r="H36" s="17">
        <f>'Used Details'!S46</f>
        <v>586.29999999999995</v>
      </c>
      <c r="I36" s="18">
        <v>0</v>
      </c>
      <c r="J36" s="48">
        <f t="shared" si="20"/>
        <v>586.29999999999995</v>
      </c>
      <c r="K36" s="17">
        <f>'Used Details'!T46</f>
        <v>17.3</v>
      </c>
      <c r="L36" s="18">
        <v>0</v>
      </c>
      <c r="M36" s="48">
        <f t="shared" si="21"/>
        <v>17.3</v>
      </c>
      <c r="N36" s="18">
        <f>'Used Details'!U46</f>
        <v>0</v>
      </c>
      <c r="O36" s="18">
        <f t="shared" si="22"/>
        <v>0</v>
      </c>
      <c r="P36" s="61">
        <f t="shared" si="23"/>
        <v>0</v>
      </c>
      <c r="Q36" s="16">
        <f>'Used Details'!X46</f>
        <v>0.23100000000000001</v>
      </c>
      <c r="R36" s="16">
        <v>0</v>
      </c>
      <c r="S36" s="50">
        <f t="shared" si="24"/>
        <v>0.23100000000000001</v>
      </c>
      <c r="T36" s="56" t="str">
        <f t="shared" si="25"/>
        <v/>
      </c>
      <c r="U36" s="56" t="str">
        <f t="shared" si="26"/>
        <v/>
      </c>
      <c r="V36" s="66" t="str">
        <f t="shared" si="27"/>
        <v/>
      </c>
      <c r="W36" s="56">
        <f t="shared" si="28"/>
        <v>0</v>
      </c>
    </row>
    <row r="37" spans="1:23">
      <c r="A37" s="15" t="s">
        <v>102</v>
      </c>
      <c r="B37" s="15" t="s">
        <v>103</v>
      </c>
      <c r="C37" s="18"/>
      <c r="D37" s="16"/>
      <c r="E37" s="54">
        <f>'Used Details'!R50</f>
        <v>-0.1</v>
      </c>
      <c r="F37" s="18">
        <v>0</v>
      </c>
      <c r="G37" s="48">
        <f t="shared" si="19"/>
        <v>-0.1</v>
      </c>
      <c r="H37" s="17">
        <f>'Used Details'!S50</f>
        <v>-2.5</v>
      </c>
      <c r="I37" s="18">
        <v>0</v>
      </c>
      <c r="J37" s="48">
        <f t="shared" si="20"/>
        <v>-2.5</v>
      </c>
      <c r="K37" s="17">
        <f>'Used Details'!T50</f>
        <v>-0.1</v>
      </c>
      <c r="L37" s="18">
        <v>0</v>
      </c>
      <c r="M37" s="48">
        <f t="shared" si="21"/>
        <v>-0.1</v>
      </c>
      <c r="N37" s="18">
        <f>'Used Details'!U50</f>
        <v>0</v>
      </c>
      <c r="O37" s="18">
        <f t="shared" si="22"/>
        <v>0</v>
      </c>
      <c r="P37" s="61">
        <f t="shared" si="23"/>
        <v>0</v>
      </c>
      <c r="Q37" s="16">
        <f>'Used Details'!X50</f>
        <v>-2.4670000000000001</v>
      </c>
      <c r="R37" s="16">
        <v>0</v>
      </c>
      <c r="S37" s="50">
        <f t="shared" si="24"/>
        <v>-2.4670000000000001</v>
      </c>
      <c r="T37" s="56" t="str">
        <f t="shared" si="25"/>
        <v/>
      </c>
      <c r="U37" s="56" t="str">
        <f t="shared" si="26"/>
        <v/>
      </c>
      <c r="V37" s="66" t="str">
        <f t="shared" si="27"/>
        <v/>
      </c>
      <c r="W37" s="56">
        <f t="shared" si="28"/>
        <v>0</v>
      </c>
    </row>
    <row r="38" spans="1:23">
      <c r="A38" s="15" t="s">
        <v>104</v>
      </c>
      <c r="B38" s="15" t="s">
        <v>105</v>
      </c>
      <c r="C38" s="18">
        <f>Sales!D41</f>
        <v>117</v>
      </c>
      <c r="D38" s="16">
        <f>Sales!F41</f>
        <v>1365</v>
      </c>
      <c r="E38" s="17">
        <f>'Used Details'!R51</f>
        <v>5.43</v>
      </c>
      <c r="F38" s="17">
        <v>4.9467999999999996</v>
      </c>
      <c r="G38" s="48">
        <f t="shared" si="19"/>
        <v>0.48320000000000002</v>
      </c>
      <c r="H38" s="17">
        <f>'Used Details'!S51</f>
        <v>183.5</v>
      </c>
      <c r="I38" s="17">
        <v>167.3</v>
      </c>
      <c r="J38" s="48">
        <f t="shared" si="20"/>
        <v>16.2</v>
      </c>
      <c r="K38" s="17">
        <f>'Used Details'!T51</f>
        <v>5.4</v>
      </c>
      <c r="L38" s="17">
        <v>4.9000000000000004</v>
      </c>
      <c r="M38" s="48">
        <f t="shared" si="21"/>
        <v>0.5</v>
      </c>
      <c r="N38" s="18">
        <f>'Used Details'!U51</f>
        <v>0</v>
      </c>
      <c r="O38" s="18">
        <f t="shared" si="22"/>
        <v>0</v>
      </c>
      <c r="P38" s="61">
        <f t="shared" si="23"/>
        <v>0</v>
      </c>
      <c r="Q38" s="16">
        <f>'Used Details'!X51</f>
        <v>149.54</v>
      </c>
      <c r="R38" s="16">
        <v>136.22999999999999</v>
      </c>
      <c r="S38" s="50">
        <f t="shared" si="24"/>
        <v>13.31</v>
      </c>
      <c r="T38" s="57">
        <f t="shared" si="25"/>
        <v>0.10955311355311</v>
      </c>
      <c r="U38" s="57">
        <f t="shared" si="26"/>
        <v>9.9802197802197998E-2</v>
      </c>
      <c r="V38" s="67">
        <f t="shared" si="27"/>
        <v>9.7702415033399007E-2</v>
      </c>
      <c r="W38" s="57">
        <f t="shared" si="28"/>
        <v>0.91099371405644003</v>
      </c>
    </row>
    <row r="39" spans="1:23">
      <c r="A39" s="15" t="s">
        <v>106</v>
      </c>
      <c r="B39" s="15" t="s">
        <v>107</v>
      </c>
      <c r="C39" s="18"/>
      <c r="D39" s="16"/>
      <c r="E39" s="54">
        <f>'Used Details'!R52</f>
        <v>-0.01</v>
      </c>
      <c r="F39" s="18">
        <v>0</v>
      </c>
      <c r="G39" s="48">
        <f t="shared" si="19"/>
        <v>-0.01</v>
      </c>
      <c r="H39" s="17">
        <f>'Used Details'!S52</f>
        <v>-0.5</v>
      </c>
      <c r="I39" s="18">
        <v>0</v>
      </c>
      <c r="J39" s="48">
        <f t="shared" si="20"/>
        <v>-0.5</v>
      </c>
      <c r="K39" s="18">
        <f>'Used Details'!T52</f>
        <v>0</v>
      </c>
      <c r="L39" s="18">
        <v>0</v>
      </c>
      <c r="M39" s="49">
        <f t="shared" si="21"/>
        <v>0</v>
      </c>
      <c r="N39" s="18">
        <f>'Used Details'!U52</f>
        <v>0</v>
      </c>
      <c r="O39" s="18">
        <f t="shared" si="22"/>
        <v>0</v>
      </c>
      <c r="P39" s="61">
        <f t="shared" si="23"/>
        <v>0</v>
      </c>
      <c r="Q39" s="16">
        <f>'Used Details'!X52</f>
        <v>-0.27</v>
      </c>
      <c r="R39" s="16">
        <v>0</v>
      </c>
      <c r="S39" s="50">
        <f t="shared" si="24"/>
        <v>-0.27</v>
      </c>
      <c r="T39" s="56" t="str">
        <f t="shared" si="25"/>
        <v/>
      </c>
      <c r="U39" s="56" t="str">
        <f t="shared" si="26"/>
        <v/>
      </c>
      <c r="V39" s="66" t="str">
        <f t="shared" si="27"/>
        <v/>
      </c>
      <c r="W39" s="56">
        <f t="shared" si="28"/>
        <v>0</v>
      </c>
    </row>
    <row r="40" spans="1:23">
      <c r="A40" s="15" t="s">
        <v>108</v>
      </c>
      <c r="B40" s="15" t="s">
        <v>109</v>
      </c>
      <c r="C40" s="18"/>
      <c r="D40" s="16"/>
      <c r="E40" s="54">
        <f>'Used Details'!R54</f>
        <v>-0.1</v>
      </c>
      <c r="F40" s="18">
        <v>0</v>
      </c>
      <c r="G40" s="48">
        <f t="shared" si="19"/>
        <v>-0.1</v>
      </c>
      <c r="H40" s="17">
        <f>'Used Details'!S54</f>
        <v>-2.5</v>
      </c>
      <c r="I40" s="18">
        <v>0</v>
      </c>
      <c r="J40" s="48">
        <f t="shared" si="20"/>
        <v>-2.5</v>
      </c>
      <c r="K40" s="17">
        <f>'Used Details'!T54</f>
        <v>-0.1</v>
      </c>
      <c r="L40" s="18">
        <v>0</v>
      </c>
      <c r="M40" s="48">
        <f t="shared" si="21"/>
        <v>-0.1</v>
      </c>
      <c r="N40" s="18">
        <f>'Used Details'!U54</f>
        <v>0</v>
      </c>
      <c r="O40" s="18">
        <f t="shared" si="22"/>
        <v>0</v>
      </c>
      <c r="P40" s="61">
        <f t="shared" si="23"/>
        <v>0</v>
      </c>
      <c r="Q40" s="16">
        <f>'Used Details'!X54</f>
        <v>-2.7993000000000001</v>
      </c>
      <c r="R40" s="16">
        <v>0</v>
      </c>
      <c r="S40" s="50">
        <f t="shared" si="24"/>
        <v>-2.7993000000000001</v>
      </c>
      <c r="T40" s="56" t="str">
        <f t="shared" si="25"/>
        <v/>
      </c>
      <c r="U40" s="56" t="str">
        <f t="shared" si="26"/>
        <v/>
      </c>
      <c r="V40" s="66" t="str">
        <f t="shared" si="27"/>
        <v/>
      </c>
      <c r="W40" s="56">
        <f t="shared" si="28"/>
        <v>0</v>
      </c>
    </row>
    <row r="41" spans="1:23">
      <c r="A41" s="23" t="s">
        <v>110</v>
      </c>
      <c r="B41" s="23"/>
      <c r="C41" s="53">
        <f>SUM(C21:C40)</f>
        <v>282</v>
      </c>
      <c r="D41" s="25">
        <f>SUM(D21:D40)</f>
        <v>2824</v>
      </c>
      <c r="E41" s="26">
        <f>SUM(E21:E40)</f>
        <v>16.8</v>
      </c>
      <c r="F41" s="26">
        <f>SUM(F21:F40)</f>
        <v>16.688800000000001</v>
      </c>
      <c r="G41" s="26">
        <f t="shared" si="19"/>
        <v>0.11119999999999</v>
      </c>
      <c r="H41" s="26">
        <f>SUM(H21:H40)</f>
        <v>1150.0999999999999</v>
      </c>
      <c r="I41" s="26">
        <f>SUM(I21:I40)</f>
        <v>564.29999999999995</v>
      </c>
      <c r="J41" s="26">
        <f t="shared" si="20"/>
        <v>585.79999999999995</v>
      </c>
      <c r="K41" s="26">
        <f>SUM(K21:K40)</f>
        <v>33.700000000000003</v>
      </c>
      <c r="L41" s="26">
        <f>SUM(L21:L40)</f>
        <v>16.600000000000001</v>
      </c>
      <c r="M41" s="26">
        <f t="shared" si="21"/>
        <v>17.100000000000001</v>
      </c>
      <c r="N41" s="53">
        <f>SUM(N21:N40)</f>
        <v>0</v>
      </c>
      <c r="O41" s="53">
        <f>SUM(O21:O40)</f>
        <v>0</v>
      </c>
      <c r="P41" s="53">
        <f t="shared" si="23"/>
        <v>0</v>
      </c>
      <c r="Q41" s="25">
        <f>SUM(Q21:Q40)</f>
        <v>442.23230000000001</v>
      </c>
      <c r="R41" s="25">
        <f>SUM(R21:R40)</f>
        <v>442.99</v>
      </c>
      <c r="S41" s="25">
        <f t="shared" si="24"/>
        <v>-0.75770000000000004</v>
      </c>
      <c r="T41" s="63">
        <f t="shared" si="25"/>
        <v>0.15659783994334001</v>
      </c>
      <c r="U41" s="63">
        <f t="shared" si="26"/>
        <v>0.15686614730878001</v>
      </c>
      <c r="V41" s="63">
        <f t="shared" si="27"/>
        <v>-1.7104223571637999E-3</v>
      </c>
      <c r="W41" s="63">
        <f t="shared" si="28"/>
        <v>1.0017133529143001</v>
      </c>
    </row>
    <row r="42" spans="1:23">
      <c r="A42" s="13" t="s">
        <v>111</v>
      </c>
      <c r="B42" s="13"/>
      <c r="C42" s="18"/>
      <c r="D42" s="16"/>
      <c r="G42" s="48"/>
      <c r="J42" s="48"/>
      <c r="M42" s="48"/>
      <c r="N42" s="18"/>
      <c r="O42" s="18"/>
      <c r="P42" s="61"/>
      <c r="Q42" s="16"/>
      <c r="R42" s="16"/>
      <c r="S42" s="50"/>
      <c r="T42" s="56"/>
      <c r="U42" s="56"/>
      <c r="V42" s="66"/>
      <c r="W42" s="56"/>
    </row>
    <row r="43" spans="1:23">
      <c r="A43" s="15" t="s">
        <v>112</v>
      </c>
      <c r="B43" s="15" t="s">
        <v>113</v>
      </c>
      <c r="C43" s="18"/>
      <c r="D43" s="16"/>
      <c r="E43" s="54">
        <f>'Used Details'!R58</f>
        <v>-0.1</v>
      </c>
      <c r="F43" s="18">
        <v>0</v>
      </c>
      <c r="G43" s="48">
        <f>IF(E43="",0,E43)-IF(F43="",0,F43)</f>
        <v>-0.1</v>
      </c>
      <c r="H43" s="17">
        <f>'Used Details'!S58</f>
        <v>-2.5</v>
      </c>
      <c r="I43" s="18">
        <v>0</v>
      </c>
      <c r="J43" s="48">
        <f>(IF(H43="",0,H43)-IF(I43="",0,I43))</f>
        <v>-2.5</v>
      </c>
      <c r="K43" s="17">
        <f>'Used Details'!T58</f>
        <v>-0.1</v>
      </c>
      <c r="L43" s="18">
        <v>0</v>
      </c>
      <c r="M43" s="48">
        <f>(IF(K43="",0,K43)-IF(L43="",0,L43))</f>
        <v>-0.1</v>
      </c>
      <c r="N43" s="18">
        <f>'Used Details'!U58</f>
        <v>0</v>
      </c>
      <c r="O43" s="18">
        <f>ROUND(0,0)</f>
        <v>0</v>
      </c>
      <c r="P43" s="61">
        <f>ROUND((IF(N43="",0,N43)-IF(O43="",0,O43)),0)</f>
        <v>0</v>
      </c>
      <c r="Q43" s="16">
        <f>'Used Details'!X58</f>
        <v>-1</v>
      </c>
      <c r="R43" s="16">
        <v>0</v>
      </c>
      <c r="S43" s="50">
        <f>IF(Q43="",0,Q43)-IF(R43="",0,R43)</f>
        <v>-1</v>
      </c>
      <c r="T43" s="56" t="str">
        <f>IF(OR(D43=0,D43=""),"",Q43/D43)</f>
        <v/>
      </c>
      <c r="U43" s="56" t="str">
        <f>IF(OR(D43=0,D43=""),"",R43/D43)</f>
        <v/>
      </c>
      <c r="V43" s="66" t="str">
        <f>IF(OR(U43=0,U43=""),T43,(T43-U43)/U43)</f>
        <v/>
      </c>
      <c r="W43" s="56">
        <f>IF(Q43=0,"",(R43/Q43))</f>
        <v>0</v>
      </c>
    </row>
    <row r="44" spans="1:23">
      <c r="A44" s="15" t="s">
        <v>114</v>
      </c>
      <c r="B44" s="15" t="s">
        <v>115</v>
      </c>
      <c r="C44" s="18"/>
      <c r="D44" s="16"/>
      <c r="E44" s="54">
        <f>'Used Details'!R60</f>
        <v>-0.1</v>
      </c>
      <c r="F44" s="18">
        <v>0</v>
      </c>
      <c r="G44" s="48">
        <f>IF(E44="",0,E44)-IF(F44="",0,F44)</f>
        <v>-0.1</v>
      </c>
      <c r="H44" s="17">
        <f>'Used Details'!S60</f>
        <v>-3381.4</v>
      </c>
      <c r="I44" s="18">
        <v>0</v>
      </c>
      <c r="J44" s="48">
        <f>(IF(H44="",0,H44)-IF(I44="",0,I44))</f>
        <v>-3381.4</v>
      </c>
      <c r="K44" s="18">
        <f>'Used Details'!T60</f>
        <v>-100</v>
      </c>
      <c r="L44" s="18">
        <v>0</v>
      </c>
      <c r="M44" s="49">
        <f>(IF(K44="",0,K44)-IF(L44="",0,L44))</f>
        <v>-100</v>
      </c>
      <c r="N44" s="18">
        <f>'Used Details'!U60</f>
        <v>0</v>
      </c>
      <c r="O44" s="18">
        <f>ROUND(0,0)</f>
        <v>0</v>
      </c>
      <c r="P44" s="61">
        <f>ROUND((IF(N44="",0,N44)-IF(O44="",0,O44)),0)</f>
        <v>0</v>
      </c>
      <c r="Q44" s="16">
        <f>'Used Details'!X60</f>
        <v>-1.5089999999999999</v>
      </c>
      <c r="R44" s="16">
        <v>0</v>
      </c>
      <c r="S44" s="50">
        <f>IF(Q44="",0,Q44)-IF(R44="",0,R44)</f>
        <v>-1.5089999999999999</v>
      </c>
      <c r="T44" s="56" t="str">
        <f>IF(OR(D44=0,D44=""),"",Q44/D44)</f>
        <v/>
      </c>
      <c r="U44" s="56" t="str">
        <f>IF(OR(D44=0,D44=""),"",R44/D44)</f>
        <v/>
      </c>
      <c r="V44" s="66" t="str">
        <f>IF(OR(U44=0,U44=""),T44,(T44-U44)/U44)</f>
        <v/>
      </c>
      <c r="W44" s="56">
        <f>IF(Q44=0,"",(R44/Q44))</f>
        <v>0</v>
      </c>
    </row>
    <row r="45" spans="1:23">
      <c r="A45" s="15" t="s">
        <v>116</v>
      </c>
      <c r="B45" s="15" t="s">
        <v>117</v>
      </c>
      <c r="C45" s="18"/>
      <c r="D45" s="16"/>
      <c r="E45" s="54">
        <f>'Used Details'!R61</f>
        <v>-0.01</v>
      </c>
      <c r="F45" s="18">
        <v>0</v>
      </c>
      <c r="G45" s="48">
        <f>IF(E45="",0,E45)-IF(F45="",0,F45)</f>
        <v>-0.01</v>
      </c>
      <c r="H45" s="17">
        <f>'Used Details'!S61</f>
        <v>-0.5</v>
      </c>
      <c r="I45" s="18">
        <v>0</v>
      </c>
      <c r="J45" s="48">
        <f>(IF(H45="",0,H45)-IF(I45="",0,I45))</f>
        <v>-0.5</v>
      </c>
      <c r="K45" s="18">
        <f>'Used Details'!T61</f>
        <v>0</v>
      </c>
      <c r="L45" s="18">
        <v>0</v>
      </c>
      <c r="M45" s="49">
        <f>(IF(K45="",0,K45)-IF(L45="",0,L45))</f>
        <v>0</v>
      </c>
      <c r="N45" s="18">
        <f>'Used Details'!U61</f>
        <v>0</v>
      </c>
      <c r="O45" s="18">
        <f>ROUND(0,0)</f>
        <v>0</v>
      </c>
      <c r="P45" s="61">
        <f>ROUND((IF(N45="",0,N45)-IF(O45="",0,O45)),0)</f>
        <v>0</v>
      </c>
      <c r="Q45" s="16">
        <f>'Used Details'!X61</f>
        <v>-0.13139999999999999</v>
      </c>
      <c r="R45" s="16">
        <v>0</v>
      </c>
      <c r="S45" s="50">
        <f>IF(Q45="",0,Q45)-IF(R45="",0,R45)</f>
        <v>-0.13139999999999999</v>
      </c>
      <c r="T45" s="56" t="str">
        <f>IF(OR(D45=0,D45=""),"",Q45/D45)</f>
        <v/>
      </c>
      <c r="U45" s="56" t="str">
        <f>IF(OR(D45=0,D45=""),"",R45/D45)</f>
        <v/>
      </c>
      <c r="V45" s="66" t="str">
        <f>IF(OR(U45=0,U45=""),T45,(T45-U45)/U45)</f>
        <v/>
      </c>
      <c r="W45" s="56">
        <f>IF(Q45=0,"",(R45/Q45))</f>
        <v>0</v>
      </c>
    </row>
    <row r="46" spans="1:23">
      <c r="A46" s="23" t="s">
        <v>118</v>
      </c>
      <c r="B46" s="23"/>
      <c r="C46" s="53">
        <f>SUM(C43:C45)</f>
        <v>0</v>
      </c>
      <c r="D46" s="25">
        <f>SUM(D43:D45)</f>
        <v>0</v>
      </c>
      <c r="E46" s="55">
        <f>SUM(E43:E45)</f>
        <v>-0.21</v>
      </c>
      <c r="F46" s="53">
        <f>SUM(F43:F45)</f>
        <v>0</v>
      </c>
      <c r="G46" s="26">
        <f>IF(E46="",0,E46)-IF(F46="",0,F46)</f>
        <v>-0.21</v>
      </c>
      <c r="H46" s="26">
        <f>SUM(H43:H45)</f>
        <v>-3384.4</v>
      </c>
      <c r="I46" s="53">
        <f>SUM(I43:I45)</f>
        <v>0</v>
      </c>
      <c r="J46" s="26">
        <f>(IF(H46="",0,H46)-IF(I46="",0,I46))</f>
        <v>-3384.4</v>
      </c>
      <c r="K46" s="26">
        <f>SUM(K43:K45)</f>
        <v>-100.1</v>
      </c>
      <c r="L46" s="53">
        <f>SUM(L43:L45)</f>
        <v>0</v>
      </c>
      <c r="M46" s="26">
        <f>(IF(K46="",0,K46)-IF(L46="",0,L46))</f>
        <v>-100.1</v>
      </c>
      <c r="N46" s="53">
        <f>SUM(N43:N45)</f>
        <v>0</v>
      </c>
      <c r="O46" s="53">
        <f>SUM(O43:O45)</f>
        <v>0</v>
      </c>
      <c r="P46" s="53">
        <f>ROUND((IF(N46="",0,N46)-IF(O46="",0,O46)),0)</f>
        <v>0</v>
      </c>
      <c r="Q46" s="25">
        <f>SUM(Q43:Q45)</f>
        <v>-2.6404000000000001</v>
      </c>
      <c r="R46" s="25">
        <f>SUM(R43:R45)</f>
        <v>0</v>
      </c>
      <c r="S46" s="25">
        <f>IF(Q46="",0,Q46)-IF(R46="",0,R46)</f>
        <v>-2.6404000000000001</v>
      </c>
      <c r="T46" s="63" t="str">
        <f>IF(OR(D46=0,D46=""),"",Q46/D46)</f>
        <v/>
      </c>
      <c r="U46" s="63" t="str">
        <f>IF(OR(D46=0,D46=""),"",R46/D46)</f>
        <v/>
      </c>
      <c r="V46" s="63" t="str">
        <f>IF(OR(U46=0,U46=""),T46,(T46-U46)/U46)</f>
        <v/>
      </c>
      <c r="W46" s="63">
        <f>IF(Q46=0,"",(R46/Q46))</f>
        <v>0</v>
      </c>
    </row>
    <row r="47" spans="1:23">
      <c r="A47" s="13" t="s">
        <v>119</v>
      </c>
      <c r="B47" s="13"/>
      <c r="C47" s="18"/>
      <c r="D47" s="16"/>
      <c r="G47" s="48"/>
      <c r="J47" s="48"/>
      <c r="M47" s="48"/>
      <c r="N47" s="18"/>
      <c r="O47" s="18"/>
      <c r="P47" s="61"/>
      <c r="Q47" s="16"/>
      <c r="R47" s="16"/>
      <c r="S47" s="50"/>
      <c r="T47" s="56"/>
      <c r="U47" s="56"/>
      <c r="V47" s="66"/>
      <c r="W47" s="56"/>
    </row>
    <row r="48" spans="1:23">
      <c r="A48" s="15" t="s">
        <v>120</v>
      </c>
      <c r="B48" s="15" t="s">
        <v>121</v>
      </c>
      <c r="C48" s="18">
        <f>Sales!D45</f>
        <v>12</v>
      </c>
      <c r="D48" s="16">
        <f>Sales!F45</f>
        <v>116</v>
      </c>
      <c r="E48" s="17">
        <f>'Used Details'!R65</f>
        <v>0.62</v>
      </c>
      <c r="F48" s="17">
        <v>0.56200000000000006</v>
      </c>
      <c r="G48" s="48">
        <f t="shared" ref="G48:G63" si="29">IF(E48="",0,E48)-IF(F48="",0,F48)</f>
        <v>5.8000000000000003E-2</v>
      </c>
      <c r="H48" s="17">
        <f>'Used Details'!S65</f>
        <v>20.9</v>
      </c>
      <c r="I48" s="18">
        <v>19</v>
      </c>
      <c r="J48" s="48">
        <f t="shared" ref="J48:J63" si="30">(IF(H48="",0,H48)-IF(I48="",0,I48))</f>
        <v>1.9</v>
      </c>
      <c r="K48" s="17">
        <f>'Used Details'!T65</f>
        <v>0.6</v>
      </c>
      <c r="L48" s="17">
        <v>0.6</v>
      </c>
      <c r="M48" s="49">
        <f t="shared" ref="M48:M63" si="31">(IF(K48="",0,K48)-IF(L48="",0,L48))</f>
        <v>0</v>
      </c>
      <c r="N48" s="18">
        <f>'Used Details'!U65</f>
        <v>0</v>
      </c>
      <c r="O48" s="18">
        <f t="shared" ref="O48:O62" si="32">ROUND(0,0)</f>
        <v>0</v>
      </c>
      <c r="P48" s="61">
        <f t="shared" ref="P48:P63" si="33">ROUND((IF(N48="",0,N48)-IF(O48="",0,O48)),0)</f>
        <v>0</v>
      </c>
      <c r="Q48" s="16">
        <f>'Used Details'!X65</f>
        <v>6.6584000000000003</v>
      </c>
      <c r="R48" s="16">
        <v>6.04</v>
      </c>
      <c r="S48" s="50">
        <f t="shared" ref="S48:S63" si="34">IF(Q48="",0,Q48)-IF(R48="",0,R48)</f>
        <v>0.61839999999999995</v>
      </c>
      <c r="T48" s="57">
        <f t="shared" ref="T48:T63" si="35">IF(OR(D48=0,D48=""),"",Q48/D48)</f>
        <v>5.74E-2</v>
      </c>
      <c r="U48" s="57">
        <f t="shared" ref="U48:U63" si="36">IF(OR(D48=0,D48=""),"",R48/D48)</f>
        <v>5.2068965517241002E-2</v>
      </c>
      <c r="V48" s="67">
        <f t="shared" ref="V48:V63" si="37">IF(OR(U48=0,U48=""),T48,(T48-U48)/U48)</f>
        <v>0.10238410596026</v>
      </c>
      <c r="W48" s="57">
        <f t="shared" ref="W48:W63" si="38">IF(Q48=0,"",(R48/Q48))</f>
        <v>0.90712483479515005</v>
      </c>
    </row>
    <row r="49" spans="1:23">
      <c r="A49" s="15" t="s">
        <v>122</v>
      </c>
      <c r="B49" s="15" t="s">
        <v>123</v>
      </c>
      <c r="C49" s="18"/>
      <c r="D49" s="16"/>
      <c r="E49" s="17">
        <f>'Used Details'!R66</f>
        <v>0.01</v>
      </c>
      <c r="F49" s="18">
        <v>0</v>
      </c>
      <c r="G49" s="48">
        <f t="shared" si="29"/>
        <v>0.01</v>
      </c>
      <c r="H49" s="17">
        <f>'Used Details'!S66</f>
        <v>0.2</v>
      </c>
      <c r="I49" s="18">
        <v>0</v>
      </c>
      <c r="J49" s="48">
        <f t="shared" si="30"/>
        <v>0.2</v>
      </c>
      <c r="K49" s="18">
        <f>'Used Details'!T66</f>
        <v>0</v>
      </c>
      <c r="L49" s="18">
        <v>0</v>
      </c>
      <c r="M49" s="49">
        <f t="shared" si="31"/>
        <v>0</v>
      </c>
      <c r="N49" s="18">
        <f>'Used Details'!U66</f>
        <v>0</v>
      </c>
      <c r="O49" s="18">
        <f t="shared" si="32"/>
        <v>0</v>
      </c>
      <c r="P49" s="61">
        <f t="shared" si="33"/>
        <v>0</v>
      </c>
      <c r="Q49" s="16">
        <f>'Used Details'!X66</f>
        <v>4.6800000000000001E-2</v>
      </c>
      <c r="R49" s="16">
        <v>0</v>
      </c>
      <c r="S49" s="50">
        <f t="shared" si="34"/>
        <v>4.6800000000000001E-2</v>
      </c>
      <c r="T49" s="56" t="str">
        <f t="shared" si="35"/>
        <v/>
      </c>
      <c r="U49" s="56" t="str">
        <f t="shared" si="36"/>
        <v/>
      </c>
      <c r="V49" s="66" t="str">
        <f t="shared" si="37"/>
        <v/>
      </c>
      <c r="W49" s="56">
        <f t="shared" si="38"/>
        <v>0</v>
      </c>
    </row>
    <row r="50" spans="1:23">
      <c r="A50" s="15" t="s">
        <v>124</v>
      </c>
      <c r="B50" s="15" t="s">
        <v>125</v>
      </c>
      <c r="C50" s="18"/>
      <c r="D50" s="16"/>
      <c r="E50" s="54">
        <f>'Used Details'!R67</f>
        <v>-0.08</v>
      </c>
      <c r="F50" s="18">
        <v>0</v>
      </c>
      <c r="G50" s="48">
        <f t="shared" si="29"/>
        <v>-0.08</v>
      </c>
      <c r="H50" s="17">
        <f>'Used Details'!S67</f>
        <v>-2.6</v>
      </c>
      <c r="I50" s="18">
        <v>0</v>
      </c>
      <c r="J50" s="48">
        <f t="shared" si="30"/>
        <v>-2.6</v>
      </c>
      <c r="K50" s="17">
        <f>'Used Details'!T67</f>
        <v>-0.1</v>
      </c>
      <c r="L50" s="18">
        <v>0</v>
      </c>
      <c r="M50" s="48">
        <f t="shared" si="31"/>
        <v>-0.1</v>
      </c>
      <c r="N50" s="18">
        <f>'Used Details'!U67</f>
        <v>0</v>
      </c>
      <c r="O50" s="18">
        <f t="shared" si="32"/>
        <v>0</v>
      </c>
      <c r="P50" s="61">
        <f t="shared" si="33"/>
        <v>0</v>
      </c>
      <c r="Q50" s="16">
        <f>'Used Details'!X67</f>
        <v>-0.69569999999999999</v>
      </c>
      <c r="R50" s="16">
        <v>0</v>
      </c>
      <c r="S50" s="50">
        <f t="shared" si="34"/>
        <v>-0.69569999999999999</v>
      </c>
      <c r="T50" s="56" t="str">
        <f t="shared" si="35"/>
        <v/>
      </c>
      <c r="U50" s="56" t="str">
        <f t="shared" si="36"/>
        <v/>
      </c>
      <c r="V50" s="66" t="str">
        <f t="shared" si="37"/>
        <v/>
      </c>
      <c r="W50" s="56">
        <f t="shared" si="38"/>
        <v>0</v>
      </c>
    </row>
    <row r="51" spans="1:23">
      <c r="A51" s="15" t="s">
        <v>126</v>
      </c>
      <c r="B51" s="15" t="s">
        <v>127</v>
      </c>
      <c r="C51" s="18"/>
      <c r="D51" s="16"/>
      <c r="E51" s="17">
        <f>'Used Details'!R68</f>
        <v>0.38</v>
      </c>
      <c r="F51" s="17">
        <v>4.4400000000000002E-2</v>
      </c>
      <c r="G51" s="48">
        <f t="shared" si="29"/>
        <v>0.33560000000000001</v>
      </c>
      <c r="H51" s="17">
        <f>'Used Details'!S68</f>
        <v>12.8</v>
      </c>
      <c r="I51" s="17">
        <v>1.5</v>
      </c>
      <c r="J51" s="48">
        <f t="shared" si="30"/>
        <v>11.3</v>
      </c>
      <c r="K51" s="17">
        <f>'Used Details'!T68</f>
        <v>0.4</v>
      </c>
      <c r="L51" s="18">
        <v>0</v>
      </c>
      <c r="M51" s="48">
        <f t="shared" si="31"/>
        <v>0.4</v>
      </c>
      <c r="N51" s="18">
        <f>'Used Details'!U68</f>
        <v>0</v>
      </c>
      <c r="O51" s="18">
        <f t="shared" si="32"/>
        <v>0</v>
      </c>
      <c r="P51" s="61">
        <f t="shared" si="33"/>
        <v>0</v>
      </c>
      <c r="Q51" s="16">
        <f>'Used Details'!X68</f>
        <v>5.1165000000000003</v>
      </c>
      <c r="R51" s="16">
        <v>0.6</v>
      </c>
      <c r="S51" s="50">
        <f t="shared" si="34"/>
        <v>4.5164999999999997</v>
      </c>
      <c r="T51" s="56" t="str">
        <f t="shared" si="35"/>
        <v/>
      </c>
      <c r="U51" s="56" t="str">
        <f t="shared" si="36"/>
        <v/>
      </c>
      <c r="V51" s="66" t="str">
        <f t="shared" si="37"/>
        <v/>
      </c>
      <c r="W51" s="56">
        <f t="shared" si="38"/>
        <v>0.11726766344181</v>
      </c>
    </row>
    <row r="52" spans="1:23">
      <c r="A52" s="15" t="s">
        <v>128</v>
      </c>
      <c r="B52" s="15" t="s">
        <v>129</v>
      </c>
      <c r="C52" s="18">
        <f>Sales!D47</f>
        <v>1</v>
      </c>
      <c r="D52" s="16">
        <f>Sales!F47</f>
        <v>9</v>
      </c>
      <c r="E52" s="17">
        <f>'Used Details'!R69</f>
        <v>0.11</v>
      </c>
      <c r="F52" s="17">
        <v>4.4400000000000002E-2</v>
      </c>
      <c r="G52" s="48">
        <f t="shared" si="29"/>
        <v>6.5600000000000006E-2</v>
      </c>
      <c r="H52" s="17">
        <f>'Used Details'!S69</f>
        <v>3.9</v>
      </c>
      <c r="I52" s="17">
        <v>1.5</v>
      </c>
      <c r="J52" s="48">
        <f t="shared" si="30"/>
        <v>2.4</v>
      </c>
      <c r="K52" s="17">
        <f>'Used Details'!T69</f>
        <v>0.1</v>
      </c>
      <c r="L52" s="18">
        <v>0</v>
      </c>
      <c r="M52" s="48">
        <f t="shared" si="31"/>
        <v>0.1</v>
      </c>
      <c r="N52" s="18">
        <f>'Used Details'!U69</f>
        <v>0</v>
      </c>
      <c r="O52" s="18">
        <f t="shared" si="32"/>
        <v>0</v>
      </c>
      <c r="P52" s="61">
        <f t="shared" si="33"/>
        <v>0</v>
      </c>
      <c r="Q52" s="16">
        <f>'Used Details'!X69</f>
        <v>1.0323</v>
      </c>
      <c r="R52" s="16">
        <v>0.42</v>
      </c>
      <c r="S52" s="50">
        <f t="shared" si="34"/>
        <v>0.61229999999999996</v>
      </c>
      <c r="T52" s="57">
        <f t="shared" si="35"/>
        <v>0.1147</v>
      </c>
      <c r="U52" s="57">
        <f t="shared" si="36"/>
        <v>4.6666666666667002E-2</v>
      </c>
      <c r="V52" s="67">
        <f t="shared" si="37"/>
        <v>1.4578571428571001</v>
      </c>
      <c r="W52" s="57">
        <f t="shared" si="38"/>
        <v>0.40685847137460002</v>
      </c>
    </row>
    <row r="53" spans="1:23">
      <c r="A53" s="15" t="s">
        <v>130</v>
      </c>
      <c r="B53" s="15" t="s">
        <v>131</v>
      </c>
      <c r="C53" s="18"/>
      <c r="D53" s="16"/>
      <c r="E53" s="18">
        <f>'Used Details'!R71</f>
        <v>0</v>
      </c>
      <c r="F53" s="18">
        <v>0</v>
      </c>
      <c r="G53" s="49">
        <f t="shared" si="29"/>
        <v>0</v>
      </c>
      <c r="H53" s="17">
        <f>'Used Details'!S71</f>
        <v>0.1</v>
      </c>
      <c r="I53" s="18">
        <v>0</v>
      </c>
      <c r="J53" s="48">
        <f t="shared" si="30"/>
        <v>0.1</v>
      </c>
      <c r="K53" s="18">
        <f>'Used Details'!T71</f>
        <v>0</v>
      </c>
      <c r="L53" s="18">
        <v>0</v>
      </c>
      <c r="M53" s="49">
        <f t="shared" si="31"/>
        <v>0</v>
      </c>
      <c r="N53" s="18">
        <f>'Used Details'!U71</f>
        <v>0</v>
      </c>
      <c r="O53" s="18">
        <f t="shared" si="32"/>
        <v>0</v>
      </c>
      <c r="P53" s="61">
        <f t="shared" si="33"/>
        <v>0</v>
      </c>
      <c r="Q53" s="16">
        <f>'Used Details'!X71</f>
        <v>1.89E-2</v>
      </c>
      <c r="R53" s="16">
        <v>0</v>
      </c>
      <c r="S53" s="50">
        <f t="shared" si="34"/>
        <v>1.89E-2</v>
      </c>
      <c r="T53" s="56" t="str">
        <f t="shared" si="35"/>
        <v/>
      </c>
      <c r="U53" s="56" t="str">
        <f t="shared" si="36"/>
        <v/>
      </c>
      <c r="V53" s="66" t="str">
        <f t="shared" si="37"/>
        <v/>
      </c>
      <c r="W53" s="56">
        <f t="shared" si="38"/>
        <v>0</v>
      </c>
    </row>
    <row r="54" spans="1:23">
      <c r="A54" s="15" t="s">
        <v>132</v>
      </c>
      <c r="B54" s="15" t="s">
        <v>133</v>
      </c>
      <c r="C54" s="18"/>
      <c r="D54" s="16"/>
      <c r="E54" s="54">
        <f>'Used Details'!R73</f>
        <v>-0.54</v>
      </c>
      <c r="F54" s="18">
        <v>0</v>
      </c>
      <c r="G54" s="48">
        <f t="shared" si="29"/>
        <v>-0.54</v>
      </c>
      <c r="H54" s="17">
        <f>'Used Details'!S73</f>
        <v>-18.3</v>
      </c>
      <c r="I54" s="18">
        <v>0</v>
      </c>
      <c r="J54" s="48">
        <f t="shared" si="30"/>
        <v>-18.3</v>
      </c>
      <c r="K54" s="17">
        <f>'Used Details'!T73</f>
        <v>-0.5</v>
      </c>
      <c r="L54" s="18">
        <v>0</v>
      </c>
      <c r="M54" s="48">
        <f t="shared" si="31"/>
        <v>-0.5</v>
      </c>
      <c r="N54" s="18">
        <f>'Used Details'!U73</f>
        <v>0</v>
      </c>
      <c r="O54" s="18">
        <f t="shared" si="32"/>
        <v>0</v>
      </c>
      <c r="P54" s="61">
        <f t="shared" si="33"/>
        <v>0</v>
      </c>
      <c r="Q54" s="16">
        <f>'Used Details'!X73</f>
        <v>-4.8681000000000001</v>
      </c>
      <c r="R54" s="16">
        <v>0</v>
      </c>
      <c r="S54" s="50">
        <f t="shared" si="34"/>
        <v>-4.8681000000000001</v>
      </c>
      <c r="T54" s="56" t="str">
        <f t="shared" si="35"/>
        <v/>
      </c>
      <c r="U54" s="56" t="str">
        <f t="shared" si="36"/>
        <v/>
      </c>
      <c r="V54" s="66" t="str">
        <f t="shared" si="37"/>
        <v/>
      </c>
      <c r="W54" s="56">
        <f t="shared" si="38"/>
        <v>0</v>
      </c>
    </row>
    <row r="55" spans="1:23">
      <c r="A55" s="15" t="s">
        <v>134</v>
      </c>
      <c r="B55" s="15" t="s">
        <v>135</v>
      </c>
      <c r="C55" s="18">
        <f>Sales!D49</f>
        <v>41</v>
      </c>
      <c r="D55" s="16">
        <f>Sales!F49</f>
        <v>575.5</v>
      </c>
      <c r="E55" s="17">
        <f>'Used Details'!R74</f>
        <v>3.1</v>
      </c>
      <c r="F55" s="17">
        <v>3.0316000000000001</v>
      </c>
      <c r="G55" s="48">
        <f t="shared" si="29"/>
        <v>6.8400000000000002E-2</v>
      </c>
      <c r="H55" s="17">
        <f>'Used Details'!S74</f>
        <v>104.6</v>
      </c>
      <c r="I55" s="17">
        <v>102.5</v>
      </c>
      <c r="J55" s="48">
        <f t="shared" si="30"/>
        <v>2.1</v>
      </c>
      <c r="K55" s="17">
        <f>'Used Details'!T74</f>
        <v>3.1</v>
      </c>
      <c r="L55" s="18">
        <v>3</v>
      </c>
      <c r="M55" s="48">
        <f t="shared" si="31"/>
        <v>0.1</v>
      </c>
      <c r="N55" s="18">
        <f>'Used Details'!U74</f>
        <v>0</v>
      </c>
      <c r="O55" s="18">
        <f t="shared" si="32"/>
        <v>0</v>
      </c>
      <c r="P55" s="61">
        <f t="shared" si="33"/>
        <v>0</v>
      </c>
      <c r="Q55" s="16">
        <f>'Used Details'!X74</f>
        <v>21.645700000000001</v>
      </c>
      <c r="R55" s="16">
        <v>21.17</v>
      </c>
      <c r="S55" s="50">
        <f t="shared" si="34"/>
        <v>0.47570000000000001</v>
      </c>
      <c r="T55" s="56">
        <f t="shared" si="35"/>
        <v>3.7611989574283002E-2</v>
      </c>
      <c r="U55" s="56">
        <f t="shared" si="36"/>
        <v>3.6785403996525003E-2</v>
      </c>
      <c r="V55" s="66">
        <f t="shared" si="37"/>
        <v>2.2470477090221999E-2</v>
      </c>
      <c r="W55" s="56">
        <f t="shared" si="38"/>
        <v>0.97802334874825003</v>
      </c>
    </row>
    <row r="56" spans="1:23">
      <c r="A56" s="15" t="s">
        <v>136</v>
      </c>
      <c r="B56" s="15" t="s">
        <v>137</v>
      </c>
      <c r="C56" s="18">
        <f>Sales!D52</f>
        <v>3</v>
      </c>
      <c r="D56" s="16">
        <f>Sales!F52</f>
        <v>39</v>
      </c>
      <c r="E56" s="18">
        <f>'Used Details'!R76</f>
        <v>0</v>
      </c>
      <c r="F56" s="17">
        <v>0.17749999999999999</v>
      </c>
      <c r="G56" s="48">
        <f t="shared" si="29"/>
        <v>-0.17749999999999999</v>
      </c>
      <c r="H56" s="18">
        <f>'Used Details'!S76</f>
        <v>0</v>
      </c>
      <c r="I56" s="18">
        <v>6</v>
      </c>
      <c r="J56" s="49">
        <f t="shared" si="30"/>
        <v>-6</v>
      </c>
      <c r="K56" s="18">
        <f>'Used Details'!T76</f>
        <v>0</v>
      </c>
      <c r="L56" s="17">
        <v>0.2</v>
      </c>
      <c r="M56" s="48">
        <f t="shared" si="31"/>
        <v>-0.2</v>
      </c>
      <c r="N56" s="18">
        <f>'Used Details'!U76</f>
        <v>0</v>
      </c>
      <c r="O56" s="18">
        <f t="shared" si="32"/>
        <v>0</v>
      </c>
      <c r="P56" s="61">
        <f t="shared" si="33"/>
        <v>0</v>
      </c>
      <c r="Q56" s="16">
        <f>'Used Details'!X76</f>
        <v>0</v>
      </c>
      <c r="R56" s="16">
        <v>1.93</v>
      </c>
      <c r="S56" s="50">
        <f t="shared" si="34"/>
        <v>-1.93</v>
      </c>
      <c r="T56" s="56">
        <f t="shared" si="35"/>
        <v>0</v>
      </c>
      <c r="U56" s="56">
        <f t="shared" si="36"/>
        <v>4.9487179487178998E-2</v>
      </c>
      <c r="V56" s="66">
        <f t="shared" si="37"/>
        <v>-1</v>
      </c>
      <c r="W56" s="56" t="str">
        <f t="shared" si="38"/>
        <v/>
      </c>
    </row>
    <row r="57" spans="1:23">
      <c r="A57" s="15" t="s">
        <v>138</v>
      </c>
      <c r="B57" s="15" t="s">
        <v>139</v>
      </c>
      <c r="C57" s="18">
        <f>Sales!D54</f>
        <v>1</v>
      </c>
      <c r="D57" s="16">
        <f>Sales!F54</f>
        <v>9</v>
      </c>
      <c r="E57" s="17">
        <f>'Used Details'!R77</f>
        <v>19.29</v>
      </c>
      <c r="F57" s="17">
        <v>19.173300000000001</v>
      </c>
      <c r="G57" s="48">
        <f t="shared" si="29"/>
        <v>0.1167</v>
      </c>
      <c r="H57" s="17">
        <f>'Used Details'!S77</f>
        <v>652.29999999999995</v>
      </c>
      <c r="I57" s="17">
        <v>648.29999999999995</v>
      </c>
      <c r="J57" s="49">
        <f t="shared" si="30"/>
        <v>4</v>
      </c>
      <c r="K57" s="17">
        <f>'Used Details'!T77</f>
        <v>19.3</v>
      </c>
      <c r="L57" s="17">
        <v>19.2</v>
      </c>
      <c r="M57" s="48">
        <f t="shared" si="31"/>
        <v>0.1</v>
      </c>
      <c r="N57" s="18">
        <f>'Used Details'!U77</f>
        <v>0</v>
      </c>
      <c r="O57" s="18">
        <f t="shared" si="32"/>
        <v>0</v>
      </c>
      <c r="P57" s="61">
        <f t="shared" si="33"/>
        <v>0</v>
      </c>
      <c r="Q57" s="16">
        <f>'Used Details'!X77</f>
        <v>192.82409999999999</v>
      </c>
      <c r="R57" s="16">
        <v>191.66</v>
      </c>
      <c r="S57" s="50">
        <f t="shared" si="34"/>
        <v>1.1640999999999999</v>
      </c>
      <c r="T57" s="56">
        <f t="shared" si="35"/>
        <v>21.424900000000001</v>
      </c>
      <c r="U57" s="56">
        <f t="shared" si="36"/>
        <v>21.295555555556</v>
      </c>
      <c r="V57" s="66">
        <f t="shared" si="37"/>
        <v>6.0737764791817996E-3</v>
      </c>
      <c r="W57" s="56">
        <f t="shared" si="38"/>
        <v>0.99396289156800999</v>
      </c>
    </row>
    <row r="58" spans="1:23">
      <c r="A58" s="15" t="s">
        <v>140</v>
      </c>
      <c r="B58" s="15" t="s">
        <v>141</v>
      </c>
      <c r="C58" s="18"/>
      <c r="D58" s="16"/>
      <c r="E58" s="18">
        <f>'Used Details'!R79</f>
        <v>0</v>
      </c>
      <c r="F58" s="18">
        <v>0</v>
      </c>
      <c r="G58" s="49">
        <f t="shared" si="29"/>
        <v>0</v>
      </c>
      <c r="H58" s="18">
        <f>'Used Details'!S79</f>
        <v>0</v>
      </c>
      <c r="I58" s="18">
        <v>0</v>
      </c>
      <c r="J58" s="49">
        <f t="shared" si="30"/>
        <v>0</v>
      </c>
      <c r="K58" s="18">
        <f>'Used Details'!T79</f>
        <v>0</v>
      </c>
      <c r="L58" s="18">
        <v>0</v>
      </c>
      <c r="M58" s="49">
        <f t="shared" si="31"/>
        <v>0</v>
      </c>
      <c r="N58" s="18">
        <f>'Used Details'!U79</f>
        <v>0</v>
      </c>
      <c r="O58" s="18">
        <f t="shared" si="32"/>
        <v>0</v>
      </c>
      <c r="P58" s="61">
        <f t="shared" si="33"/>
        <v>0</v>
      </c>
      <c r="Q58" s="16">
        <f>'Used Details'!X79</f>
        <v>-1.54E-2</v>
      </c>
      <c r="R58" s="16">
        <v>0</v>
      </c>
      <c r="S58" s="50">
        <f t="shared" si="34"/>
        <v>-1.54E-2</v>
      </c>
      <c r="T58" s="56" t="str">
        <f t="shared" si="35"/>
        <v/>
      </c>
      <c r="U58" s="56" t="str">
        <f t="shared" si="36"/>
        <v/>
      </c>
      <c r="V58" s="66" t="str">
        <f t="shared" si="37"/>
        <v/>
      </c>
      <c r="W58" s="56">
        <f t="shared" si="38"/>
        <v>0</v>
      </c>
    </row>
    <row r="59" spans="1:23">
      <c r="A59" s="15" t="s">
        <v>142</v>
      </c>
      <c r="B59" s="15" t="s">
        <v>143</v>
      </c>
      <c r="C59" s="18"/>
      <c r="D59" s="16"/>
      <c r="E59" s="17">
        <f>'Used Details'!R81</f>
        <v>0.01</v>
      </c>
      <c r="F59" s="18">
        <v>0</v>
      </c>
      <c r="G59" s="48">
        <f t="shared" si="29"/>
        <v>0.01</v>
      </c>
      <c r="H59" s="17">
        <f>'Used Details'!S81</f>
        <v>0.2</v>
      </c>
      <c r="I59" s="18">
        <v>0</v>
      </c>
      <c r="J59" s="48">
        <f t="shared" si="30"/>
        <v>0.2</v>
      </c>
      <c r="K59" s="18">
        <f>'Used Details'!T81</f>
        <v>0</v>
      </c>
      <c r="L59" s="18">
        <v>0</v>
      </c>
      <c r="M59" s="49">
        <f t="shared" si="31"/>
        <v>0</v>
      </c>
      <c r="N59" s="18">
        <f>'Used Details'!U81</f>
        <v>0</v>
      </c>
      <c r="O59" s="18">
        <f t="shared" si="32"/>
        <v>0</v>
      </c>
      <c r="P59" s="61">
        <f t="shared" si="33"/>
        <v>0</v>
      </c>
      <c r="Q59" s="16">
        <f>'Used Details'!X81</f>
        <v>8.3000000000000004E-2</v>
      </c>
      <c r="R59" s="16">
        <v>0</v>
      </c>
      <c r="S59" s="50">
        <f t="shared" si="34"/>
        <v>8.3000000000000004E-2</v>
      </c>
      <c r="T59" s="56" t="str">
        <f t="shared" si="35"/>
        <v/>
      </c>
      <c r="U59" s="56" t="str">
        <f t="shared" si="36"/>
        <v/>
      </c>
      <c r="V59" s="66" t="str">
        <f t="shared" si="37"/>
        <v/>
      </c>
      <c r="W59" s="56">
        <f t="shared" si="38"/>
        <v>0</v>
      </c>
    </row>
    <row r="60" spans="1:23">
      <c r="A60" s="15" t="s">
        <v>144</v>
      </c>
      <c r="B60" s="15" t="s">
        <v>145</v>
      </c>
      <c r="C60" s="18"/>
      <c r="D60" s="16"/>
      <c r="E60" s="18">
        <f>'Used Details'!R82</f>
        <v>0</v>
      </c>
      <c r="F60" s="17">
        <v>1.4800000000000001E-2</v>
      </c>
      <c r="G60" s="48">
        <f t="shared" si="29"/>
        <v>-1.4800000000000001E-2</v>
      </c>
      <c r="H60" s="18">
        <f>'Used Details'!S82</f>
        <v>0</v>
      </c>
      <c r="I60" s="17">
        <v>0.5</v>
      </c>
      <c r="J60" s="48">
        <f t="shared" si="30"/>
        <v>-0.5</v>
      </c>
      <c r="K60" s="18">
        <f>'Used Details'!T82</f>
        <v>0</v>
      </c>
      <c r="L60" s="18">
        <v>0</v>
      </c>
      <c r="M60" s="49">
        <f t="shared" si="31"/>
        <v>0</v>
      </c>
      <c r="N60" s="18">
        <f>'Used Details'!U82</f>
        <v>0</v>
      </c>
      <c r="O60" s="18">
        <f t="shared" si="32"/>
        <v>0</v>
      </c>
      <c r="P60" s="61">
        <f t="shared" si="33"/>
        <v>0</v>
      </c>
      <c r="Q60" s="16">
        <f>'Used Details'!X82</f>
        <v>0</v>
      </c>
      <c r="R60" s="16">
        <v>0.13</v>
      </c>
      <c r="S60" s="50">
        <f t="shared" si="34"/>
        <v>-0.13</v>
      </c>
      <c r="T60" s="56" t="str">
        <f t="shared" si="35"/>
        <v/>
      </c>
      <c r="U60" s="56" t="str">
        <f t="shared" si="36"/>
        <v/>
      </c>
      <c r="V60" s="66" t="str">
        <f t="shared" si="37"/>
        <v/>
      </c>
      <c r="W60" s="56" t="str">
        <f t="shared" si="38"/>
        <v/>
      </c>
    </row>
    <row r="61" spans="1:23">
      <c r="A61" s="15" t="s">
        <v>146</v>
      </c>
      <c r="B61" s="15" t="s">
        <v>147</v>
      </c>
      <c r="C61" s="18">
        <f>Sales!D56</f>
        <v>61</v>
      </c>
      <c r="D61" s="16">
        <f>Sales!F56</f>
        <v>149</v>
      </c>
      <c r="E61" s="17">
        <f>'Used Details'!R84</f>
        <v>3.91</v>
      </c>
      <c r="F61" s="17">
        <v>3.3273999999999999</v>
      </c>
      <c r="G61" s="48">
        <f t="shared" si="29"/>
        <v>0.58260000000000001</v>
      </c>
      <c r="H61" s="17">
        <f>'Used Details'!S84</f>
        <v>132.4</v>
      </c>
      <c r="I61" s="17">
        <v>112.5</v>
      </c>
      <c r="J61" s="48">
        <f t="shared" si="30"/>
        <v>19.899999999999999</v>
      </c>
      <c r="K61" s="17">
        <f>'Used Details'!T84</f>
        <v>3.9</v>
      </c>
      <c r="L61" s="17">
        <v>3.3</v>
      </c>
      <c r="M61" s="48">
        <f t="shared" si="31"/>
        <v>0.6</v>
      </c>
      <c r="N61" s="18">
        <f>'Used Details'!U84</f>
        <v>0</v>
      </c>
      <c r="O61" s="18">
        <f t="shared" si="32"/>
        <v>0</v>
      </c>
      <c r="P61" s="61">
        <f t="shared" si="33"/>
        <v>0</v>
      </c>
      <c r="Q61" s="16">
        <f>'Used Details'!X84</f>
        <v>23.466699999999999</v>
      </c>
      <c r="R61" s="16">
        <v>19.97</v>
      </c>
      <c r="S61" s="50">
        <f t="shared" si="34"/>
        <v>3.4967000000000001</v>
      </c>
      <c r="T61" s="57">
        <f t="shared" si="35"/>
        <v>0.15749463087248</v>
      </c>
      <c r="U61" s="57">
        <f t="shared" si="36"/>
        <v>0.13402684563757999</v>
      </c>
      <c r="V61" s="67">
        <f t="shared" si="37"/>
        <v>0.1750976464697</v>
      </c>
      <c r="W61" s="57">
        <f t="shared" si="38"/>
        <v>0.85099310938479</v>
      </c>
    </row>
    <row r="62" spans="1:23">
      <c r="A62" s="15" t="s">
        <v>148</v>
      </c>
      <c r="B62" s="15" t="s">
        <v>149</v>
      </c>
      <c r="C62" s="18"/>
      <c r="D62" s="16"/>
      <c r="E62" s="17">
        <f>'Used Details'!R86</f>
        <v>2.23</v>
      </c>
      <c r="F62" s="17">
        <v>0.85029999999999994</v>
      </c>
      <c r="G62" s="48">
        <f t="shared" si="29"/>
        <v>1.3796999999999999</v>
      </c>
      <c r="H62" s="17">
        <f>'Used Details'!S86</f>
        <v>75.400000000000006</v>
      </c>
      <c r="I62" s="17">
        <v>28.8</v>
      </c>
      <c r="J62" s="48">
        <f t="shared" si="30"/>
        <v>46.6</v>
      </c>
      <c r="K62" s="17">
        <f>'Used Details'!T86</f>
        <v>2.2000000000000002</v>
      </c>
      <c r="L62" s="17">
        <v>0.9</v>
      </c>
      <c r="M62" s="48">
        <f t="shared" si="31"/>
        <v>1.3</v>
      </c>
      <c r="N62" s="18">
        <f>'Used Details'!U86</f>
        <v>0</v>
      </c>
      <c r="O62" s="18">
        <f t="shared" si="32"/>
        <v>0</v>
      </c>
      <c r="P62" s="61">
        <f t="shared" si="33"/>
        <v>0</v>
      </c>
      <c r="Q62" s="16">
        <f>'Used Details'!X86</f>
        <v>22.274100000000001</v>
      </c>
      <c r="R62" s="16">
        <v>8.49</v>
      </c>
      <c r="S62" s="50">
        <f t="shared" si="34"/>
        <v>13.7841</v>
      </c>
      <c r="T62" s="56" t="str">
        <f t="shared" si="35"/>
        <v/>
      </c>
      <c r="U62" s="56" t="str">
        <f t="shared" si="36"/>
        <v/>
      </c>
      <c r="V62" s="66" t="str">
        <f t="shared" si="37"/>
        <v/>
      </c>
      <c r="W62" s="56">
        <f t="shared" si="38"/>
        <v>0.38116018155615999</v>
      </c>
    </row>
    <row r="63" spans="1:23">
      <c r="A63" s="23" t="s">
        <v>150</v>
      </c>
      <c r="B63" s="23"/>
      <c r="C63" s="53">
        <f>SUM(C48:C62)</f>
        <v>119</v>
      </c>
      <c r="D63" s="25">
        <f>SUM(D48:D62)</f>
        <v>897.5</v>
      </c>
      <c r="E63" s="26">
        <f>SUM(E48:E62)</f>
        <v>29.04</v>
      </c>
      <c r="F63" s="26">
        <f>SUM(F48:F62)</f>
        <v>27.2257</v>
      </c>
      <c r="G63" s="26">
        <f t="shared" si="29"/>
        <v>1.8143</v>
      </c>
      <c r="H63" s="26">
        <f>SUM(H48:H62)</f>
        <v>981.9</v>
      </c>
      <c r="I63" s="26">
        <f>SUM(I48:I62)</f>
        <v>920.6</v>
      </c>
      <c r="J63" s="26">
        <f t="shared" si="30"/>
        <v>61.3</v>
      </c>
      <c r="K63" s="53">
        <f>SUM(K48:K62)</f>
        <v>29</v>
      </c>
      <c r="L63" s="26">
        <f>SUM(L48:L62)</f>
        <v>27.2</v>
      </c>
      <c r="M63" s="26">
        <f t="shared" si="31"/>
        <v>1.8</v>
      </c>
      <c r="N63" s="53">
        <f>SUM(N48:N62)</f>
        <v>0</v>
      </c>
      <c r="O63" s="53">
        <f>SUM(O48:O62)</f>
        <v>0</v>
      </c>
      <c r="P63" s="53">
        <f t="shared" si="33"/>
        <v>0</v>
      </c>
      <c r="Q63" s="25">
        <f>SUM(Q48:Q62)</f>
        <v>267.58730000000003</v>
      </c>
      <c r="R63" s="25">
        <f>SUM(R48:R62)</f>
        <v>250.41</v>
      </c>
      <c r="S63" s="25">
        <f t="shared" si="34"/>
        <v>17.177299999999999</v>
      </c>
      <c r="T63" s="62">
        <f t="shared" si="35"/>
        <v>0.29814740947075002</v>
      </c>
      <c r="U63" s="62">
        <f t="shared" si="36"/>
        <v>0.27900835654596001</v>
      </c>
      <c r="V63" s="62">
        <f t="shared" si="37"/>
        <v>6.8596701409688002E-2</v>
      </c>
      <c r="W63" s="62">
        <f t="shared" si="38"/>
        <v>0.93580674419151999</v>
      </c>
    </row>
    <row r="64" spans="1:23">
      <c r="A64" s="13" t="s">
        <v>151</v>
      </c>
      <c r="B64" s="13"/>
      <c r="C64" s="18"/>
      <c r="D64" s="16"/>
      <c r="G64" s="48"/>
      <c r="J64" s="48"/>
      <c r="M64" s="48"/>
      <c r="N64" s="18"/>
      <c r="O64" s="18"/>
      <c r="P64" s="61"/>
      <c r="Q64" s="16"/>
      <c r="R64" s="16"/>
      <c r="S64" s="50"/>
      <c r="T64" s="56"/>
      <c r="U64" s="56"/>
      <c r="V64" s="66"/>
      <c r="W64" s="56"/>
    </row>
    <row r="65" spans="1:23">
      <c r="A65" s="15" t="s">
        <v>152</v>
      </c>
      <c r="B65" s="15" t="s">
        <v>153</v>
      </c>
      <c r="C65" s="18"/>
      <c r="D65" s="16"/>
      <c r="E65" s="54">
        <f>'Used Details'!R90</f>
        <v>-0.21</v>
      </c>
      <c r="F65" s="18">
        <v>0</v>
      </c>
      <c r="G65" s="48">
        <f t="shared" ref="G65:G75" si="39">IF(E65="",0,E65)-IF(F65="",0,F65)</f>
        <v>-0.21</v>
      </c>
      <c r="H65" s="17">
        <f>'Used Details'!S90</f>
        <v>-6.9</v>
      </c>
      <c r="I65" s="18">
        <v>0</v>
      </c>
      <c r="J65" s="48">
        <f t="shared" ref="J65:J75" si="40">(IF(H65="",0,H65)-IF(I65="",0,I65))</f>
        <v>-6.9</v>
      </c>
      <c r="K65" s="17">
        <f>'Used Details'!T90</f>
        <v>-0.2</v>
      </c>
      <c r="L65" s="18">
        <v>0</v>
      </c>
      <c r="M65" s="48">
        <f t="shared" ref="M65:M75" si="41">(IF(K65="",0,K65)-IF(L65="",0,L65))</f>
        <v>-0.2</v>
      </c>
      <c r="N65" s="18">
        <f>'Used Details'!U90</f>
        <v>0</v>
      </c>
      <c r="O65" s="18">
        <f t="shared" ref="O65:O74" si="42">ROUND(0,0)</f>
        <v>0</v>
      </c>
      <c r="P65" s="61">
        <f t="shared" ref="P65:P75" si="43">ROUND((IF(N65="",0,N65)-IF(O65="",0,O65)),0)</f>
        <v>0</v>
      </c>
      <c r="Q65" s="16">
        <f>'Used Details'!X90</f>
        <v>-3.0779999999999998</v>
      </c>
      <c r="R65" s="16">
        <v>0</v>
      </c>
      <c r="S65" s="50">
        <f t="shared" ref="S65:S75" si="44">IF(Q65="",0,Q65)-IF(R65="",0,R65)</f>
        <v>-3.0779999999999998</v>
      </c>
      <c r="T65" s="56" t="str">
        <f t="shared" ref="T65:T75" si="45">IF(OR(D65=0,D65=""),"",Q65/D65)</f>
        <v/>
      </c>
      <c r="U65" s="56" t="str">
        <f t="shared" ref="U65:U75" si="46">IF(OR(D65=0,D65=""),"",R65/D65)</f>
        <v/>
      </c>
      <c r="V65" s="66" t="str">
        <f t="shared" ref="V65:V75" si="47">IF(OR(U65=0,U65=""),T65,(T65-U65)/U65)</f>
        <v/>
      </c>
      <c r="W65" s="56">
        <f t="shared" ref="W65:W75" si="48">IF(Q65=0,"",(R65/Q65))</f>
        <v>0</v>
      </c>
    </row>
    <row r="66" spans="1:23">
      <c r="A66" s="15" t="s">
        <v>154</v>
      </c>
      <c r="B66" s="15" t="s">
        <v>155</v>
      </c>
      <c r="C66" s="18">
        <f>Sales!D61</f>
        <v>57</v>
      </c>
      <c r="D66" s="16">
        <f>Sales!F61</f>
        <v>749.5</v>
      </c>
      <c r="E66" s="17">
        <f>'Used Details'!R91</f>
        <v>1.03</v>
      </c>
      <c r="F66" s="17">
        <v>2.5436000000000001</v>
      </c>
      <c r="G66" s="48">
        <f t="shared" si="39"/>
        <v>-1.5136000000000001</v>
      </c>
      <c r="H66" s="17">
        <f>'Used Details'!S91</f>
        <v>34.9</v>
      </c>
      <c r="I66" s="18">
        <v>86</v>
      </c>
      <c r="J66" s="48">
        <f t="shared" si="40"/>
        <v>-51.1</v>
      </c>
      <c r="K66" s="18">
        <f>'Used Details'!T91</f>
        <v>1</v>
      </c>
      <c r="L66" s="17">
        <v>2.5</v>
      </c>
      <c r="M66" s="48">
        <f t="shared" si="41"/>
        <v>-1.5</v>
      </c>
      <c r="N66" s="18">
        <f>'Used Details'!U91</f>
        <v>0</v>
      </c>
      <c r="O66" s="18">
        <f t="shared" si="42"/>
        <v>0</v>
      </c>
      <c r="P66" s="61">
        <f t="shared" si="43"/>
        <v>0</v>
      </c>
      <c r="Q66" s="16">
        <f>'Used Details'!X91</f>
        <v>16.5092</v>
      </c>
      <c r="R66" s="16">
        <v>40.770000000000003</v>
      </c>
      <c r="S66" s="50">
        <f t="shared" si="44"/>
        <v>-24.2608</v>
      </c>
      <c r="T66" s="56">
        <f t="shared" si="45"/>
        <v>2.2026951300867001E-2</v>
      </c>
      <c r="U66" s="56">
        <f t="shared" si="46"/>
        <v>5.4396264176117003E-2</v>
      </c>
      <c r="V66" s="66">
        <f t="shared" si="47"/>
        <v>-0.59506499877360997</v>
      </c>
      <c r="W66" s="56">
        <f t="shared" si="48"/>
        <v>2.4695321396555001</v>
      </c>
    </row>
    <row r="67" spans="1:23">
      <c r="A67" s="15" t="s">
        <v>156</v>
      </c>
      <c r="B67" s="15" t="s">
        <v>157</v>
      </c>
      <c r="C67" s="18"/>
      <c r="D67" s="16"/>
      <c r="E67" s="18">
        <f>'Used Details'!R93</f>
        <v>0</v>
      </c>
      <c r="F67" s="18">
        <v>0</v>
      </c>
      <c r="G67" s="49">
        <f t="shared" si="39"/>
        <v>0</v>
      </c>
      <c r="H67" s="17">
        <f>'Used Details'!S93</f>
        <v>-0.1</v>
      </c>
      <c r="I67" s="18">
        <v>0</v>
      </c>
      <c r="J67" s="48">
        <f t="shared" si="40"/>
        <v>-0.1</v>
      </c>
      <c r="K67" s="18">
        <f>'Used Details'!T93</f>
        <v>0</v>
      </c>
      <c r="L67" s="18">
        <v>0</v>
      </c>
      <c r="M67" s="49">
        <f t="shared" si="41"/>
        <v>0</v>
      </c>
      <c r="N67" s="18">
        <f>'Used Details'!U93</f>
        <v>0</v>
      </c>
      <c r="O67" s="18">
        <f t="shared" si="42"/>
        <v>0</v>
      </c>
      <c r="P67" s="61">
        <f t="shared" si="43"/>
        <v>0</v>
      </c>
      <c r="Q67" s="16">
        <f>'Used Details'!X93</f>
        <v>-4.9799999999999997E-2</v>
      </c>
      <c r="R67" s="16">
        <v>0</v>
      </c>
      <c r="S67" s="50">
        <f t="shared" si="44"/>
        <v>-4.9799999999999997E-2</v>
      </c>
      <c r="T67" s="56" t="str">
        <f t="shared" si="45"/>
        <v/>
      </c>
      <c r="U67" s="56" t="str">
        <f t="shared" si="46"/>
        <v/>
      </c>
      <c r="V67" s="66" t="str">
        <f t="shared" si="47"/>
        <v/>
      </c>
      <c r="W67" s="56">
        <f t="shared" si="48"/>
        <v>0</v>
      </c>
    </row>
    <row r="68" spans="1:23">
      <c r="A68" s="15" t="s">
        <v>158</v>
      </c>
      <c r="B68" s="15" t="s">
        <v>159</v>
      </c>
      <c r="C68" s="18">
        <f>Sales!D63</f>
        <v>36</v>
      </c>
      <c r="D68" s="16">
        <f>Sales!F63</f>
        <v>526.5</v>
      </c>
      <c r="E68" s="17">
        <f>'Used Details'!R95</f>
        <v>3.94</v>
      </c>
      <c r="F68" s="17">
        <v>1.5972</v>
      </c>
      <c r="G68" s="48">
        <f t="shared" si="39"/>
        <v>2.3428</v>
      </c>
      <c r="H68" s="17">
        <f>'Used Details'!S95</f>
        <v>133.4</v>
      </c>
      <c r="I68" s="18">
        <v>54</v>
      </c>
      <c r="J68" s="48">
        <f t="shared" si="40"/>
        <v>79.400000000000006</v>
      </c>
      <c r="K68" s="17">
        <f>'Used Details'!T95</f>
        <v>3.9</v>
      </c>
      <c r="L68" s="17">
        <v>1.6</v>
      </c>
      <c r="M68" s="48">
        <f t="shared" si="41"/>
        <v>2.2999999999999998</v>
      </c>
      <c r="N68" s="18">
        <f>'Used Details'!U95</f>
        <v>0</v>
      </c>
      <c r="O68" s="18">
        <f t="shared" si="42"/>
        <v>0</v>
      </c>
      <c r="P68" s="61">
        <f t="shared" si="43"/>
        <v>0</v>
      </c>
      <c r="Q68" s="16">
        <f>'Used Details'!X95</f>
        <v>71.987099999999998</v>
      </c>
      <c r="R68" s="16">
        <v>29.18</v>
      </c>
      <c r="S68" s="50">
        <f t="shared" si="44"/>
        <v>42.807099999999998</v>
      </c>
      <c r="T68" s="57">
        <f t="shared" si="45"/>
        <v>0.13672763532764001</v>
      </c>
      <c r="U68" s="57">
        <f t="shared" si="46"/>
        <v>5.5422602089269003E-2</v>
      </c>
      <c r="V68" s="67">
        <f t="shared" si="47"/>
        <v>1.4670013708019001</v>
      </c>
      <c r="W68" s="57">
        <f t="shared" si="48"/>
        <v>0.40535040305832998</v>
      </c>
    </row>
    <row r="69" spans="1:23">
      <c r="A69" s="15" t="s">
        <v>160</v>
      </c>
      <c r="B69" s="15" t="s">
        <v>161</v>
      </c>
      <c r="C69" s="18"/>
      <c r="D69" s="16"/>
      <c r="E69" s="18">
        <f>'Used Details'!R96</f>
        <v>0</v>
      </c>
      <c r="F69" s="18">
        <v>0</v>
      </c>
      <c r="G69" s="49">
        <f t="shared" si="39"/>
        <v>0</v>
      </c>
      <c r="H69" s="17">
        <f>'Used Details'!S96</f>
        <v>0.1</v>
      </c>
      <c r="I69" s="18">
        <v>0</v>
      </c>
      <c r="J69" s="48">
        <f t="shared" si="40"/>
        <v>0.1</v>
      </c>
      <c r="K69" s="18">
        <f>'Used Details'!T96</f>
        <v>0</v>
      </c>
      <c r="L69" s="18">
        <v>0</v>
      </c>
      <c r="M69" s="49">
        <f t="shared" si="41"/>
        <v>0</v>
      </c>
      <c r="N69" s="18">
        <f>'Used Details'!U96</f>
        <v>0</v>
      </c>
      <c r="O69" s="18">
        <f t="shared" si="42"/>
        <v>0</v>
      </c>
      <c r="P69" s="61">
        <f t="shared" si="43"/>
        <v>0</v>
      </c>
      <c r="Q69" s="16">
        <f>'Used Details'!X96</f>
        <v>3.7199999999999997E-2</v>
      </c>
      <c r="R69" s="16">
        <v>0</v>
      </c>
      <c r="S69" s="50">
        <f t="shared" si="44"/>
        <v>3.7199999999999997E-2</v>
      </c>
      <c r="T69" s="56" t="str">
        <f t="shared" si="45"/>
        <v/>
      </c>
      <c r="U69" s="56" t="str">
        <f t="shared" si="46"/>
        <v/>
      </c>
      <c r="V69" s="66" t="str">
        <f t="shared" si="47"/>
        <v/>
      </c>
      <c r="W69" s="56">
        <f t="shared" si="48"/>
        <v>0</v>
      </c>
    </row>
    <row r="70" spans="1:23">
      <c r="A70" s="15" t="s">
        <v>162</v>
      </c>
      <c r="B70" s="15" t="s">
        <v>163</v>
      </c>
      <c r="C70" s="18"/>
      <c r="D70" s="16"/>
      <c r="E70" s="17">
        <f>'Used Details'!R98</f>
        <v>2.34</v>
      </c>
      <c r="F70" s="18">
        <v>0</v>
      </c>
      <c r="G70" s="48">
        <f t="shared" si="39"/>
        <v>2.34</v>
      </c>
      <c r="H70" s="18">
        <f>'Used Details'!S98</f>
        <v>79</v>
      </c>
      <c r="I70" s="18">
        <v>0</v>
      </c>
      <c r="J70" s="49">
        <f t="shared" si="40"/>
        <v>79</v>
      </c>
      <c r="K70" s="17">
        <f>'Used Details'!T98</f>
        <v>2.2999999999999998</v>
      </c>
      <c r="L70" s="18">
        <v>0</v>
      </c>
      <c r="M70" s="48">
        <f t="shared" si="41"/>
        <v>2.2999999999999998</v>
      </c>
      <c r="N70" s="18">
        <f>'Used Details'!U98</f>
        <v>0</v>
      </c>
      <c r="O70" s="18">
        <f t="shared" si="42"/>
        <v>0</v>
      </c>
      <c r="P70" s="61">
        <f t="shared" si="43"/>
        <v>0</v>
      </c>
      <c r="Q70" s="16">
        <f>'Used Details'!X98</f>
        <v>23.3614</v>
      </c>
      <c r="R70" s="16">
        <v>0</v>
      </c>
      <c r="S70" s="50">
        <f t="shared" si="44"/>
        <v>23.3614</v>
      </c>
      <c r="T70" s="56" t="str">
        <f t="shared" si="45"/>
        <v/>
      </c>
      <c r="U70" s="56" t="str">
        <f t="shared" si="46"/>
        <v/>
      </c>
      <c r="V70" s="66" t="str">
        <f t="shared" si="47"/>
        <v/>
      </c>
      <c r="W70" s="56">
        <f t="shared" si="48"/>
        <v>0</v>
      </c>
    </row>
    <row r="71" spans="1:23">
      <c r="A71" s="15" t="s">
        <v>164</v>
      </c>
      <c r="B71" s="15" t="s">
        <v>165</v>
      </c>
      <c r="C71" s="18">
        <f>Sales!D66</f>
        <v>36</v>
      </c>
      <c r="D71" s="16">
        <f>Sales!F66</f>
        <v>1033</v>
      </c>
      <c r="E71" s="17">
        <f>'Used Details'!R100</f>
        <v>2.0299999999999998</v>
      </c>
      <c r="F71" s="17">
        <v>2.5972</v>
      </c>
      <c r="G71" s="48">
        <f t="shared" si="39"/>
        <v>-0.56720000000000004</v>
      </c>
      <c r="H71" s="17">
        <f>'Used Details'!S100</f>
        <v>68.5</v>
      </c>
      <c r="I71" s="17">
        <v>87.8</v>
      </c>
      <c r="J71" s="48">
        <f t="shared" si="40"/>
        <v>-19.3</v>
      </c>
      <c r="K71" s="18">
        <f>'Used Details'!T100</f>
        <v>2</v>
      </c>
      <c r="L71" s="17">
        <v>2.6</v>
      </c>
      <c r="M71" s="48">
        <f t="shared" si="41"/>
        <v>-0.6</v>
      </c>
      <c r="N71" s="18">
        <f>'Used Details'!U100</f>
        <v>0</v>
      </c>
      <c r="O71" s="18">
        <f t="shared" si="42"/>
        <v>0</v>
      </c>
      <c r="P71" s="61">
        <f t="shared" si="43"/>
        <v>0</v>
      </c>
      <c r="Q71" s="16">
        <f>'Used Details'!X100</f>
        <v>33.4191</v>
      </c>
      <c r="R71" s="16">
        <v>42.76</v>
      </c>
      <c r="S71" s="50">
        <f t="shared" si="44"/>
        <v>-9.3408999999999995</v>
      </c>
      <c r="T71" s="56">
        <f t="shared" si="45"/>
        <v>3.2351500484026997E-2</v>
      </c>
      <c r="U71" s="56">
        <f t="shared" si="46"/>
        <v>4.1393998063891997E-2</v>
      </c>
      <c r="V71" s="66">
        <f t="shared" si="47"/>
        <v>-0.21844948550047</v>
      </c>
      <c r="W71" s="56">
        <f t="shared" si="48"/>
        <v>1.2795078263627999</v>
      </c>
    </row>
    <row r="72" spans="1:23">
      <c r="A72" s="15" t="s">
        <v>166</v>
      </c>
      <c r="B72" s="15" t="s">
        <v>167</v>
      </c>
      <c r="C72" s="18">
        <f>Sales!D68</f>
        <v>2</v>
      </c>
      <c r="D72" s="16">
        <f>Sales!F68</f>
        <v>22</v>
      </c>
      <c r="E72" s="29"/>
      <c r="F72" s="17">
        <v>8.8700000000000001E-2</v>
      </c>
      <c r="G72" s="48">
        <f t="shared" si="39"/>
        <v>-8.8700000000000001E-2</v>
      </c>
      <c r="H72" s="18"/>
      <c r="I72" s="18">
        <v>3</v>
      </c>
      <c r="J72" s="49">
        <f t="shared" si="40"/>
        <v>-3</v>
      </c>
      <c r="K72" s="18">
        <v>0</v>
      </c>
      <c r="L72" s="17">
        <v>0.1</v>
      </c>
      <c r="M72" s="48">
        <f t="shared" si="41"/>
        <v>-0.1</v>
      </c>
      <c r="N72" s="18">
        <v>0</v>
      </c>
      <c r="O72" s="18">
        <f t="shared" si="42"/>
        <v>0</v>
      </c>
      <c r="P72" s="61">
        <f t="shared" si="43"/>
        <v>0</v>
      </c>
      <c r="Q72" s="16">
        <v>0</v>
      </c>
      <c r="R72" s="16">
        <v>2.2000000000000002</v>
      </c>
      <c r="S72" s="50">
        <f t="shared" si="44"/>
        <v>-2.2000000000000002</v>
      </c>
      <c r="T72" s="56">
        <f t="shared" si="45"/>
        <v>0</v>
      </c>
      <c r="U72" s="56">
        <f t="shared" si="46"/>
        <v>0.1</v>
      </c>
      <c r="V72" s="66">
        <f t="shared" si="47"/>
        <v>-1</v>
      </c>
      <c r="W72" s="56" t="str">
        <f t="shared" si="48"/>
        <v/>
      </c>
    </row>
    <row r="73" spans="1:23">
      <c r="A73" s="15" t="s">
        <v>168</v>
      </c>
      <c r="B73" s="15" t="s">
        <v>169</v>
      </c>
      <c r="C73" s="18"/>
      <c r="D73" s="16"/>
      <c r="E73" s="18">
        <f>'Used Details'!R101</f>
        <v>0</v>
      </c>
      <c r="F73" s="18">
        <v>0</v>
      </c>
      <c r="G73" s="49">
        <f t="shared" si="39"/>
        <v>0</v>
      </c>
      <c r="H73" s="17">
        <f>'Used Details'!S101</f>
        <v>-0.1</v>
      </c>
      <c r="I73" s="18">
        <v>0</v>
      </c>
      <c r="J73" s="48">
        <f t="shared" si="40"/>
        <v>-0.1</v>
      </c>
      <c r="K73" s="18">
        <f>'Used Details'!T101</f>
        <v>0</v>
      </c>
      <c r="L73" s="18">
        <v>0</v>
      </c>
      <c r="M73" s="49">
        <f t="shared" si="41"/>
        <v>0</v>
      </c>
      <c r="N73" s="18">
        <f>'Used Details'!U101</f>
        <v>0</v>
      </c>
      <c r="O73" s="18">
        <f t="shared" si="42"/>
        <v>0</v>
      </c>
      <c r="P73" s="61">
        <f t="shared" si="43"/>
        <v>0</v>
      </c>
      <c r="Q73" s="16">
        <f>'Used Details'!X101</f>
        <v>-4.1000000000000002E-2</v>
      </c>
      <c r="R73" s="16">
        <v>0</v>
      </c>
      <c r="S73" s="50">
        <f t="shared" si="44"/>
        <v>-4.1000000000000002E-2</v>
      </c>
      <c r="T73" s="56" t="str">
        <f t="shared" si="45"/>
        <v/>
      </c>
      <c r="U73" s="56" t="str">
        <f t="shared" si="46"/>
        <v/>
      </c>
      <c r="V73" s="66" t="str">
        <f t="shared" si="47"/>
        <v/>
      </c>
      <c r="W73" s="56">
        <f t="shared" si="48"/>
        <v>0</v>
      </c>
    </row>
    <row r="74" spans="1:23">
      <c r="A74" s="15" t="s">
        <v>170</v>
      </c>
      <c r="B74" s="15" t="s">
        <v>171</v>
      </c>
      <c r="C74" s="18"/>
      <c r="D74" s="16"/>
      <c r="E74" s="17">
        <f>'Used Details'!R102</f>
        <v>0.18</v>
      </c>
      <c r="F74" s="17">
        <v>4.4400000000000002E-2</v>
      </c>
      <c r="G74" s="48">
        <f t="shared" si="39"/>
        <v>0.1356</v>
      </c>
      <c r="H74" s="17">
        <f>'Used Details'!S102</f>
        <v>6.1</v>
      </c>
      <c r="I74" s="17">
        <v>1.5</v>
      </c>
      <c r="J74" s="48">
        <f t="shared" si="40"/>
        <v>4.5999999999999996</v>
      </c>
      <c r="K74" s="17">
        <f>'Used Details'!T102</f>
        <v>0.2</v>
      </c>
      <c r="L74" s="18">
        <v>0</v>
      </c>
      <c r="M74" s="48">
        <f t="shared" si="41"/>
        <v>0.2</v>
      </c>
      <c r="N74" s="18">
        <f>'Used Details'!U102</f>
        <v>0</v>
      </c>
      <c r="O74" s="18">
        <f t="shared" si="42"/>
        <v>0</v>
      </c>
      <c r="P74" s="61">
        <f t="shared" si="43"/>
        <v>0</v>
      </c>
      <c r="Q74" s="16">
        <f>'Used Details'!X102</f>
        <v>3.59</v>
      </c>
      <c r="R74" s="16">
        <v>0.88</v>
      </c>
      <c r="S74" s="50">
        <f t="shared" si="44"/>
        <v>2.71</v>
      </c>
      <c r="T74" s="56" t="str">
        <f t="shared" si="45"/>
        <v/>
      </c>
      <c r="U74" s="56" t="str">
        <f t="shared" si="46"/>
        <v/>
      </c>
      <c r="V74" s="66" t="str">
        <f t="shared" si="47"/>
        <v/>
      </c>
      <c r="W74" s="56">
        <f t="shared" si="48"/>
        <v>0.24512534818942</v>
      </c>
    </row>
    <row r="75" spans="1:23">
      <c r="A75" s="23" t="s">
        <v>172</v>
      </c>
      <c r="B75" s="23"/>
      <c r="C75" s="53">
        <f>SUM(C65:C74)</f>
        <v>131</v>
      </c>
      <c r="D75" s="25">
        <f>SUM(D65:D74)</f>
        <v>2331</v>
      </c>
      <c r="E75" s="26">
        <f>SUM(E65:E74)</f>
        <v>9.31</v>
      </c>
      <c r="F75" s="26">
        <f>SUM(F65:F74)</f>
        <v>6.8711000000000002</v>
      </c>
      <c r="G75" s="26">
        <f t="shared" si="39"/>
        <v>2.4388999999999998</v>
      </c>
      <c r="H75" s="26">
        <f>SUM(H65:H74)</f>
        <v>314.89999999999998</v>
      </c>
      <c r="I75" s="26">
        <f>SUM(I65:I74)</f>
        <v>232.3</v>
      </c>
      <c r="J75" s="26">
        <f t="shared" si="40"/>
        <v>82.6</v>
      </c>
      <c r="K75" s="26">
        <f>SUM(K65:K74)</f>
        <v>9.1999999999999993</v>
      </c>
      <c r="L75" s="26">
        <f>SUM(L65:L74)</f>
        <v>6.8</v>
      </c>
      <c r="M75" s="26">
        <f t="shared" si="41"/>
        <v>2.4</v>
      </c>
      <c r="N75" s="53">
        <f>SUM(N65:N74)</f>
        <v>0</v>
      </c>
      <c r="O75" s="53">
        <f>SUM(O65:O74)</f>
        <v>0</v>
      </c>
      <c r="P75" s="53">
        <f t="shared" si="43"/>
        <v>0</v>
      </c>
      <c r="Q75" s="25">
        <f>SUM(Q65:Q74)</f>
        <v>145.73519999999999</v>
      </c>
      <c r="R75" s="25">
        <f>SUM(R65:R74)</f>
        <v>115.79</v>
      </c>
      <c r="S75" s="25">
        <f t="shared" si="44"/>
        <v>29.9452</v>
      </c>
      <c r="T75" s="62">
        <f t="shared" si="45"/>
        <v>6.2520463320463002E-2</v>
      </c>
      <c r="U75" s="62">
        <f t="shared" si="46"/>
        <v>4.9673959673960003E-2</v>
      </c>
      <c r="V75" s="62">
        <f t="shared" si="47"/>
        <v>0.25861646083426998</v>
      </c>
      <c r="W75" s="62">
        <f t="shared" si="48"/>
        <v>0.79452321745193</v>
      </c>
    </row>
    <row r="76" spans="1:23">
      <c r="A76" s="13" t="s">
        <v>173</v>
      </c>
      <c r="B76" s="13"/>
      <c r="C76" s="18"/>
      <c r="D76" s="16"/>
      <c r="G76" s="48"/>
      <c r="J76" s="48"/>
      <c r="M76" s="48"/>
      <c r="N76" s="18"/>
      <c r="O76" s="18"/>
      <c r="P76" s="61"/>
      <c r="Q76" s="16"/>
      <c r="R76" s="16"/>
      <c r="S76" s="50"/>
      <c r="T76" s="56"/>
      <c r="U76" s="56"/>
      <c r="V76" s="66"/>
      <c r="W76" s="56"/>
    </row>
    <row r="77" spans="1:23">
      <c r="A77" s="15" t="s">
        <v>174</v>
      </c>
      <c r="B77" s="15" t="s">
        <v>175</v>
      </c>
      <c r="C77" s="18"/>
      <c r="D77" s="16"/>
      <c r="E77" s="18">
        <f>'Used Details'!R105</f>
        <v>0</v>
      </c>
      <c r="F77" s="18">
        <v>0</v>
      </c>
      <c r="G77" s="49">
        <f t="shared" ref="G77:G108" si="49">IF(E77="",0,E77)-IF(F77="",0,F77)</f>
        <v>0</v>
      </c>
      <c r="H77" s="18">
        <f>'Used Details'!S105</f>
        <v>0</v>
      </c>
      <c r="I77" s="18">
        <v>0</v>
      </c>
      <c r="J77" s="49">
        <f t="shared" ref="J77:J108" si="50">(IF(H77="",0,H77)-IF(I77="",0,I77))</f>
        <v>0</v>
      </c>
      <c r="K77" s="18">
        <f>'Used Details'!T105</f>
        <v>0</v>
      </c>
      <c r="L77" s="18">
        <v>0</v>
      </c>
      <c r="M77" s="49">
        <f t="shared" ref="M77:M108" si="51">(IF(K77="",0,K77)-IF(L77="",0,L77))</f>
        <v>0</v>
      </c>
      <c r="N77" s="18">
        <f>'Used Details'!U105</f>
        <v>0</v>
      </c>
      <c r="O77" s="18">
        <f t="shared" ref="O77:O108" si="52">ROUND(0,0)</f>
        <v>0</v>
      </c>
      <c r="P77" s="61">
        <f t="shared" ref="P77:P108" si="53">ROUND((IF(N77="",0,N77)-IF(O77="",0,O77)),0)</f>
        <v>0</v>
      </c>
      <c r="Q77" s="16">
        <f>'Used Details'!X105</f>
        <v>5.33E-2</v>
      </c>
      <c r="R77" s="16">
        <v>0</v>
      </c>
      <c r="S77" s="50">
        <f t="shared" ref="S77:S108" si="54">IF(Q77="",0,Q77)-IF(R77="",0,R77)</f>
        <v>5.33E-2</v>
      </c>
      <c r="T77" s="56" t="str">
        <f t="shared" ref="T77:T108" si="55">IF(OR(D77=0,D77=""),"",Q77/D77)</f>
        <v/>
      </c>
      <c r="U77" s="56" t="str">
        <f t="shared" ref="U77:U108" si="56">IF(OR(D77=0,D77=""),"",R77/D77)</f>
        <v/>
      </c>
      <c r="V77" s="66" t="str">
        <f t="shared" ref="V77:V108" si="57">IF(OR(U77=0,U77=""),T77,(T77-U77)/U77)</f>
        <v/>
      </c>
      <c r="W77" s="56">
        <f t="shared" ref="W77:W108" si="58">IF(Q77=0,"",(R77/Q77))</f>
        <v>0</v>
      </c>
    </row>
    <row r="78" spans="1:23">
      <c r="A78" s="15" t="s">
        <v>176</v>
      </c>
      <c r="B78" s="15" t="s">
        <v>177</v>
      </c>
      <c r="C78" s="18">
        <f>Sales!D72</f>
        <v>3</v>
      </c>
      <c r="D78" s="16">
        <f>Sales!F72</f>
        <v>60</v>
      </c>
      <c r="E78" s="17">
        <f>'Used Details'!R110</f>
        <v>0.17</v>
      </c>
      <c r="F78" s="17">
        <v>0.1774</v>
      </c>
      <c r="G78" s="48">
        <f t="shared" si="49"/>
        <v>-7.4000000000000003E-3</v>
      </c>
      <c r="H78" s="17">
        <f>'Used Details'!S110</f>
        <v>4.4000000000000004</v>
      </c>
      <c r="I78" s="17">
        <v>4.5</v>
      </c>
      <c r="J78" s="48">
        <f t="shared" si="50"/>
        <v>-0.1</v>
      </c>
      <c r="K78" s="17">
        <f>'Used Details'!T110</f>
        <v>0.1</v>
      </c>
      <c r="L78" s="17">
        <v>0.1</v>
      </c>
      <c r="M78" s="49">
        <f t="shared" si="51"/>
        <v>0</v>
      </c>
      <c r="N78" s="18">
        <f>'Used Details'!U110</f>
        <v>0</v>
      </c>
      <c r="O78" s="18">
        <f t="shared" si="52"/>
        <v>0</v>
      </c>
      <c r="P78" s="61">
        <f t="shared" si="53"/>
        <v>0</v>
      </c>
      <c r="Q78" s="16">
        <f>'Used Details'!X110</f>
        <v>4.5315000000000003</v>
      </c>
      <c r="R78" s="16">
        <v>4.7300000000000004</v>
      </c>
      <c r="S78" s="50">
        <f t="shared" si="54"/>
        <v>-0.19850000000000001</v>
      </c>
      <c r="T78" s="56">
        <f t="shared" si="55"/>
        <v>7.5524999999999995E-2</v>
      </c>
      <c r="U78" s="56">
        <f t="shared" si="56"/>
        <v>7.8833333333333006E-2</v>
      </c>
      <c r="V78" s="66">
        <f t="shared" si="57"/>
        <v>-4.1966173361522002E-2</v>
      </c>
      <c r="W78" s="56">
        <f t="shared" si="58"/>
        <v>1.0438044797528001</v>
      </c>
    </row>
    <row r="79" spans="1:23">
      <c r="A79" s="15" t="s">
        <v>178</v>
      </c>
      <c r="B79" s="15" t="s">
        <v>179</v>
      </c>
      <c r="C79" s="18">
        <f>Sales!D74</f>
        <v>1</v>
      </c>
      <c r="D79" s="16">
        <f>Sales!F74</f>
        <v>1500</v>
      </c>
      <c r="E79" s="18">
        <f>'Used Details'!R112</f>
        <v>1</v>
      </c>
      <c r="F79" s="18">
        <v>1</v>
      </c>
      <c r="G79" s="49">
        <f t="shared" si="49"/>
        <v>0</v>
      </c>
      <c r="H79" s="17">
        <f>'Used Details'!S112</f>
        <v>25.4</v>
      </c>
      <c r="I79" s="17">
        <v>25.4</v>
      </c>
      <c r="J79" s="49">
        <f t="shared" si="50"/>
        <v>0</v>
      </c>
      <c r="K79" s="17">
        <f>'Used Details'!T112</f>
        <v>0.8</v>
      </c>
      <c r="L79" s="17">
        <v>0.8</v>
      </c>
      <c r="M79" s="48">
        <f t="shared" si="51"/>
        <v>0</v>
      </c>
      <c r="N79" s="18">
        <f>'Used Details'!U112</f>
        <v>0</v>
      </c>
      <c r="O79" s="18">
        <f t="shared" si="52"/>
        <v>0</v>
      </c>
      <c r="P79" s="61">
        <f t="shared" si="53"/>
        <v>0</v>
      </c>
      <c r="Q79" s="16">
        <f>'Used Details'!X112</f>
        <v>40.112000000000002</v>
      </c>
      <c r="R79" s="16">
        <v>40.11</v>
      </c>
      <c r="S79" s="50">
        <f t="shared" si="54"/>
        <v>2.0000000000024E-3</v>
      </c>
      <c r="T79" s="56">
        <f t="shared" si="55"/>
        <v>2.6741333333332999E-2</v>
      </c>
      <c r="U79" s="56">
        <f t="shared" si="56"/>
        <v>2.674E-2</v>
      </c>
      <c r="V79" s="66">
        <f t="shared" si="57"/>
        <v>4.9862877088100998E-5</v>
      </c>
      <c r="W79" s="56">
        <f t="shared" si="58"/>
        <v>0.99995013960908996</v>
      </c>
    </row>
    <row r="80" spans="1:23">
      <c r="A80" s="15" t="s">
        <v>180</v>
      </c>
      <c r="B80" s="15" t="s">
        <v>181</v>
      </c>
      <c r="C80" s="18"/>
      <c r="D80" s="16"/>
      <c r="E80" s="18">
        <f>'Used Details'!R114</f>
        <v>0</v>
      </c>
      <c r="F80" s="18">
        <v>0</v>
      </c>
      <c r="G80" s="49">
        <f t="shared" si="49"/>
        <v>0</v>
      </c>
      <c r="H80" s="18">
        <f>'Used Details'!S114</f>
        <v>0</v>
      </c>
      <c r="I80" s="18">
        <v>0</v>
      </c>
      <c r="J80" s="49">
        <f t="shared" si="50"/>
        <v>0</v>
      </c>
      <c r="K80" s="18">
        <f>'Used Details'!T114</f>
        <v>0</v>
      </c>
      <c r="L80" s="18">
        <v>0</v>
      </c>
      <c r="M80" s="49">
        <f t="shared" si="51"/>
        <v>0</v>
      </c>
      <c r="N80" s="18">
        <f>'Used Details'!U114</f>
        <v>0</v>
      </c>
      <c r="O80" s="18">
        <f t="shared" si="52"/>
        <v>0</v>
      </c>
      <c r="P80" s="61">
        <f t="shared" si="53"/>
        <v>0</v>
      </c>
      <c r="Q80" s="16">
        <f>'Used Details'!X114</f>
        <v>3.78E-2</v>
      </c>
      <c r="R80" s="16">
        <v>0</v>
      </c>
      <c r="S80" s="50">
        <f t="shared" si="54"/>
        <v>3.78E-2</v>
      </c>
      <c r="T80" s="56" t="str">
        <f t="shared" si="55"/>
        <v/>
      </c>
      <c r="U80" s="56" t="str">
        <f t="shared" si="56"/>
        <v/>
      </c>
      <c r="V80" s="66" t="str">
        <f t="shared" si="57"/>
        <v/>
      </c>
      <c r="W80" s="56">
        <f t="shared" si="58"/>
        <v>0</v>
      </c>
    </row>
    <row r="81" spans="1:23">
      <c r="A81" s="15" t="s">
        <v>182</v>
      </c>
      <c r="B81" s="15" t="s">
        <v>183</v>
      </c>
      <c r="C81" s="18">
        <f>Sales!D76</f>
        <v>3</v>
      </c>
      <c r="D81" s="16">
        <f>Sales!F76</f>
        <v>2700</v>
      </c>
      <c r="E81" s="18">
        <f>'Used Details'!R115</f>
        <v>2</v>
      </c>
      <c r="F81" s="18">
        <v>3</v>
      </c>
      <c r="G81" s="49">
        <f t="shared" si="49"/>
        <v>-1</v>
      </c>
      <c r="H81" s="17">
        <f>'Used Details'!S115</f>
        <v>67.7</v>
      </c>
      <c r="I81" s="17">
        <v>101.4</v>
      </c>
      <c r="J81" s="48">
        <f t="shared" si="50"/>
        <v>-33.700000000000003</v>
      </c>
      <c r="K81" s="18">
        <f>'Used Details'!T115</f>
        <v>2</v>
      </c>
      <c r="L81" s="18">
        <v>3</v>
      </c>
      <c r="M81" s="49">
        <f t="shared" si="51"/>
        <v>-1</v>
      </c>
      <c r="N81" s="18">
        <f>'Used Details'!U115</f>
        <v>0</v>
      </c>
      <c r="O81" s="18">
        <f t="shared" si="52"/>
        <v>0</v>
      </c>
      <c r="P81" s="61">
        <f t="shared" si="53"/>
        <v>0</v>
      </c>
      <c r="Q81" s="16">
        <f>'Used Details'!X115</f>
        <v>104.1464</v>
      </c>
      <c r="R81" s="16">
        <v>156.22</v>
      </c>
      <c r="S81" s="50">
        <f t="shared" si="54"/>
        <v>-52.073599999999999</v>
      </c>
      <c r="T81" s="56">
        <f t="shared" si="55"/>
        <v>3.8572740740740998E-2</v>
      </c>
      <c r="U81" s="56">
        <f t="shared" si="56"/>
        <v>5.7859259259258999E-2</v>
      </c>
      <c r="V81" s="66">
        <f t="shared" si="57"/>
        <v>-0.33333504032773997</v>
      </c>
      <c r="W81" s="56">
        <f t="shared" si="58"/>
        <v>1.5000038407473</v>
      </c>
    </row>
    <row r="82" spans="1:23">
      <c r="A82" s="15" t="s">
        <v>184</v>
      </c>
      <c r="B82" s="15" t="s">
        <v>185</v>
      </c>
      <c r="C82" s="18">
        <f>Sales!D79</f>
        <v>247</v>
      </c>
      <c r="D82" s="16">
        <f>Sales!F79</f>
        <v>20238</v>
      </c>
      <c r="E82" s="17">
        <f>'Used Details'!R117</f>
        <v>33.46</v>
      </c>
      <c r="F82" s="17">
        <v>33.893500000000003</v>
      </c>
      <c r="G82" s="48">
        <f t="shared" si="49"/>
        <v>-0.4335</v>
      </c>
      <c r="H82" s="17">
        <f>'Used Details'!S117</f>
        <v>1131.3</v>
      </c>
      <c r="I82" s="17">
        <v>1145.9000000000001</v>
      </c>
      <c r="J82" s="48">
        <f t="shared" si="50"/>
        <v>-14.6</v>
      </c>
      <c r="K82" s="17">
        <f>'Used Details'!T117</f>
        <v>33.5</v>
      </c>
      <c r="L82" s="17">
        <v>33.9</v>
      </c>
      <c r="M82" s="48">
        <f t="shared" si="51"/>
        <v>-0.4</v>
      </c>
      <c r="N82" s="18">
        <f>'Used Details'!U117</f>
        <v>0</v>
      </c>
      <c r="O82" s="18">
        <f t="shared" si="52"/>
        <v>0</v>
      </c>
      <c r="P82" s="61">
        <f t="shared" si="53"/>
        <v>0</v>
      </c>
      <c r="Q82" s="16">
        <f>'Used Details'!X117</f>
        <v>1477.598</v>
      </c>
      <c r="R82" s="16">
        <v>1496.74</v>
      </c>
      <c r="S82" s="50">
        <f t="shared" si="54"/>
        <v>-19.141999999999999</v>
      </c>
      <c r="T82" s="56">
        <f t="shared" si="55"/>
        <v>7.3011068287379993E-2</v>
      </c>
      <c r="U82" s="56">
        <f t="shared" si="56"/>
        <v>7.3956912738412997E-2</v>
      </c>
      <c r="V82" s="66">
        <f t="shared" si="57"/>
        <v>-1.2789128372329E-2</v>
      </c>
      <c r="W82" s="56">
        <f t="shared" si="58"/>
        <v>1.0129548090888001</v>
      </c>
    </row>
    <row r="83" spans="1:23">
      <c r="A83" s="15" t="s">
        <v>186</v>
      </c>
      <c r="B83" s="15" t="s">
        <v>187</v>
      </c>
      <c r="C83" s="18">
        <f>Sales!D81</f>
        <v>11</v>
      </c>
      <c r="D83" s="16">
        <f>Sales!F81</f>
        <v>605</v>
      </c>
      <c r="E83" s="18">
        <f>'Used Details'!R119</f>
        <v>11</v>
      </c>
      <c r="F83" s="18">
        <v>11</v>
      </c>
      <c r="G83" s="49">
        <f t="shared" si="49"/>
        <v>0</v>
      </c>
      <c r="H83" s="17">
        <f>'Used Details'!S119</f>
        <v>371.9</v>
      </c>
      <c r="I83" s="17">
        <v>371.9</v>
      </c>
      <c r="J83" s="49">
        <f t="shared" si="50"/>
        <v>0</v>
      </c>
      <c r="K83" s="18">
        <f>'Used Details'!T119</f>
        <v>11</v>
      </c>
      <c r="L83" s="18">
        <v>11</v>
      </c>
      <c r="M83" s="49">
        <f t="shared" si="51"/>
        <v>0</v>
      </c>
      <c r="N83" s="18">
        <f>'Used Details'!U119</f>
        <v>0</v>
      </c>
      <c r="O83" s="18">
        <f t="shared" si="52"/>
        <v>0</v>
      </c>
      <c r="P83" s="61">
        <f t="shared" si="53"/>
        <v>0</v>
      </c>
      <c r="Q83" s="16">
        <f>'Used Details'!X119</f>
        <v>517</v>
      </c>
      <c r="R83" s="16">
        <v>517</v>
      </c>
      <c r="S83" s="50">
        <f t="shared" si="54"/>
        <v>0</v>
      </c>
      <c r="T83" s="56">
        <f t="shared" si="55"/>
        <v>0.85454545454544995</v>
      </c>
      <c r="U83" s="56">
        <f t="shared" si="56"/>
        <v>0.85454545454544995</v>
      </c>
      <c r="V83" s="66">
        <f t="shared" si="57"/>
        <v>0</v>
      </c>
      <c r="W83" s="56">
        <f t="shared" si="58"/>
        <v>1</v>
      </c>
    </row>
    <row r="84" spans="1:23">
      <c r="A84" s="15" t="s">
        <v>188</v>
      </c>
      <c r="B84" s="15" t="s">
        <v>189</v>
      </c>
      <c r="C84" s="18">
        <f>Sales!D86</f>
        <v>343</v>
      </c>
      <c r="D84" s="16">
        <f>Sales!F86</f>
        <v>19630.5</v>
      </c>
      <c r="E84" s="17">
        <f>'Used Details'!R120</f>
        <v>38.520000000000003</v>
      </c>
      <c r="F84" s="17">
        <v>39.1083</v>
      </c>
      <c r="G84" s="48">
        <f t="shared" si="49"/>
        <v>-0.58830000000000005</v>
      </c>
      <c r="H84" s="17">
        <f>'Used Details'!S120</f>
        <v>1302.3</v>
      </c>
      <c r="I84" s="17">
        <v>1322.3</v>
      </c>
      <c r="J84" s="49">
        <f t="shared" si="50"/>
        <v>-20</v>
      </c>
      <c r="K84" s="17">
        <f>'Used Details'!T120</f>
        <v>38.5</v>
      </c>
      <c r="L84" s="17">
        <v>39.1</v>
      </c>
      <c r="M84" s="48">
        <f t="shared" si="51"/>
        <v>-0.6</v>
      </c>
      <c r="N84" s="18">
        <f>'Used Details'!U120</f>
        <v>0</v>
      </c>
      <c r="O84" s="18">
        <f t="shared" si="52"/>
        <v>0</v>
      </c>
      <c r="P84" s="61">
        <f t="shared" si="53"/>
        <v>0</v>
      </c>
      <c r="Q84" s="16">
        <f>'Used Details'!X120</f>
        <v>1771.8878</v>
      </c>
      <c r="R84" s="16">
        <v>1798.95</v>
      </c>
      <c r="S84" s="50">
        <f t="shared" si="54"/>
        <v>-27.062200000000001</v>
      </c>
      <c r="T84" s="56">
        <f t="shared" si="55"/>
        <v>9.0261980082014998E-2</v>
      </c>
      <c r="U84" s="56">
        <f t="shared" si="56"/>
        <v>9.1640559333690003E-2</v>
      </c>
      <c r="V84" s="66">
        <f t="shared" si="57"/>
        <v>-1.5043330831874001E-2</v>
      </c>
      <c r="W84" s="56">
        <f t="shared" si="58"/>
        <v>1.0152730889620001</v>
      </c>
    </row>
    <row r="85" spans="1:23">
      <c r="A85" s="15" t="s">
        <v>190</v>
      </c>
      <c r="B85" s="15" t="s">
        <v>191</v>
      </c>
      <c r="C85" s="18">
        <f>Sales!D88</f>
        <v>3</v>
      </c>
      <c r="D85" s="16">
        <f>Sales!F88</f>
        <v>4800</v>
      </c>
      <c r="E85" s="18">
        <f>'Used Details'!R121</f>
        <v>3</v>
      </c>
      <c r="F85" s="18">
        <v>3</v>
      </c>
      <c r="G85" s="49">
        <f t="shared" si="49"/>
        <v>0</v>
      </c>
      <c r="H85" s="17">
        <f>'Used Details'!S121</f>
        <v>177.5</v>
      </c>
      <c r="I85" s="17">
        <v>177.5</v>
      </c>
      <c r="J85" s="49">
        <f t="shared" si="50"/>
        <v>0</v>
      </c>
      <c r="K85" s="17">
        <f>'Used Details'!T121</f>
        <v>5.3</v>
      </c>
      <c r="L85" s="17">
        <v>5.3</v>
      </c>
      <c r="M85" s="49">
        <f t="shared" si="51"/>
        <v>0</v>
      </c>
      <c r="N85" s="18">
        <f>'Used Details'!U121</f>
        <v>0</v>
      </c>
      <c r="O85" s="18">
        <f t="shared" si="52"/>
        <v>0</v>
      </c>
      <c r="P85" s="61">
        <f t="shared" si="53"/>
        <v>0</v>
      </c>
      <c r="Q85" s="16">
        <f>'Used Details'!X121</f>
        <v>239.97</v>
      </c>
      <c r="R85" s="16">
        <v>239.97</v>
      </c>
      <c r="S85" s="50">
        <f t="shared" si="54"/>
        <v>0</v>
      </c>
      <c r="T85" s="56">
        <f t="shared" si="55"/>
        <v>4.9993750000000003E-2</v>
      </c>
      <c r="U85" s="56">
        <f t="shared" si="56"/>
        <v>4.9993750000000003E-2</v>
      </c>
      <c r="V85" s="66">
        <f t="shared" si="57"/>
        <v>0</v>
      </c>
      <c r="W85" s="56">
        <f t="shared" si="58"/>
        <v>1</v>
      </c>
    </row>
    <row r="86" spans="1:23">
      <c r="A86" s="15" t="s">
        <v>192</v>
      </c>
      <c r="B86" s="15" t="s">
        <v>193</v>
      </c>
      <c r="C86" s="18">
        <f>Sales!D91</f>
        <v>8</v>
      </c>
      <c r="D86" s="16">
        <f>Sales!F91</f>
        <v>257.97000000000003</v>
      </c>
      <c r="E86" s="17">
        <f>'Used Details'!R128</f>
        <v>2.4500000000000002</v>
      </c>
      <c r="F86" s="17">
        <v>3.2957000000000001</v>
      </c>
      <c r="G86" s="48">
        <f t="shared" si="49"/>
        <v>-0.84570000000000001</v>
      </c>
      <c r="H86" s="17">
        <f>'Used Details'!S128</f>
        <v>62.1</v>
      </c>
      <c r="I86" s="17">
        <v>83.6</v>
      </c>
      <c r="J86" s="48">
        <f t="shared" si="50"/>
        <v>-21.5</v>
      </c>
      <c r="K86" s="17">
        <f>'Used Details'!T128</f>
        <v>1.8</v>
      </c>
      <c r="L86" s="17">
        <v>2.5</v>
      </c>
      <c r="M86" s="48">
        <f t="shared" si="51"/>
        <v>-0.7</v>
      </c>
      <c r="N86" s="18">
        <f>'Used Details'!U128</f>
        <v>0</v>
      </c>
      <c r="O86" s="18">
        <f t="shared" si="52"/>
        <v>0</v>
      </c>
      <c r="P86" s="61">
        <f t="shared" si="53"/>
        <v>0</v>
      </c>
      <c r="Q86" s="16">
        <f>'Used Details'!X128</f>
        <v>161.52369999999999</v>
      </c>
      <c r="R86" s="16">
        <v>217.28</v>
      </c>
      <c r="S86" s="50">
        <f t="shared" si="54"/>
        <v>-55.756300000000003</v>
      </c>
      <c r="T86" s="56">
        <f t="shared" si="55"/>
        <v>0.62613365895258999</v>
      </c>
      <c r="U86" s="56">
        <f t="shared" si="56"/>
        <v>0.84226848083109995</v>
      </c>
      <c r="V86" s="66">
        <f t="shared" si="57"/>
        <v>-0.25661036450663</v>
      </c>
      <c r="W86" s="56">
        <f t="shared" si="58"/>
        <v>1.3451895913727001</v>
      </c>
    </row>
    <row r="87" spans="1:23">
      <c r="A87" s="15" t="s">
        <v>194</v>
      </c>
      <c r="B87" s="15" t="s">
        <v>195</v>
      </c>
      <c r="C87" s="18">
        <f>Sales!D93</f>
        <v>1</v>
      </c>
      <c r="D87" s="16">
        <f>Sales!F93</f>
        <v>20</v>
      </c>
      <c r="E87" s="17">
        <f>'Used Details'!R131</f>
        <v>0.06</v>
      </c>
      <c r="F87" s="17">
        <v>5.91E-2</v>
      </c>
      <c r="G87" s="48">
        <f t="shared" si="49"/>
        <v>8.9999999999999998E-4</v>
      </c>
      <c r="H87" s="17">
        <f>'Used Details'!S131</f>
        <v>1.5</v>
      </c>
      <c r="I87" s="17">
        <v>1.5</v>
      </c>
      <c r="J87" s="49">
        <f t="shared" si="50"/>
        <v>0</v>
      </c>
      <c r="K87" s="18">
        <f>'Used Details'!T131</f>
        <v>0</v>
      </c>
      <c r="L87" s="18">
        <v>0</v>
      </c>
      <c r="M87" s="49">
        <f t="shared" si="51"/>
        <v>0</v>
      </c>
      <c r="N87" s="18">
        <f>'Used Details'!U131</f>
        <v>0</v>
      </c>
      <c r="O87" s="18">
        <f t="shared" si="52"/>
        <v>0</v>
      </c>
      <c r="P87" s="61">
        <f t="shared" si="53"/>
        <v>0</v>
      </c>
      <c r="Q87" s="16">
        <f>'Used Details'!X131</f>
        <v>7.2952000000000004</v>
      </c>
      <c r="R87" s="16">
        <v>7.19</v>
      </c>
      <c r="S87" s="50">
        <f t="shared" si="54"/>
        <v>0.1052</v>
      </c>
      <c r="T87" s="56">
        <f t="shared" si="55"/>
        <v>0.36475999999999997</v>
      </c>
      <c r="U87" s="56">
        <f t="shared" si="56"/>
        <v>0.35949999999999999</v>
      </c>
      <c r="V87" s="66">
        <f t="shared" si="57"/>
        <v>1.4631432545202E-2</v>
      </c>
      <c r="W87" s="56">
        <f t="shared" si="58"/>
        <v>0.98557955916218998</v>
      </c>
    </row>
    <row r="88" spans="1:23">
      <c r="A88" s="15" t="s">
        <v>196</v>
      </c>
      <c r="B88" s="15" t="s">
        <v>197</v>
      </c>
      <c r="C88" s="18">
        <f>Sales!D97</f>
        <v>36</v>
      </c>
      <c r="D88" s="16">
        <f>Sales!F97</f>
        <v>20632</v>
      </c>
      <c r="E88" s="17">
        <f>'Used Details'!R133</f>
        <v>17.73</v>
      </c>
      <c r="F88" s="17">
        <v>17.183</v>
      </c>
      <c r="G88" s="48">
        <f t="shared" si="49"/>
        <v>0.54700000000000004</v>
      </c>
      <c r="H88" s="17">
        <f>'Used Details'!S133</f>
        <v>449.5</v>
      </c>
      <c r="I88" s="17">
        <v>435.8</v>
      </c>
      <c r="J88" s="48">
        <f t="shared" si="50"/>
        <v>13.7</v>
      </c>
      <c r="K88" s="17">
        <f>'Used Details'!T133</f>
        <v>13.3</v>
      </c>
      <c r="L88" s="17">
        <v>12.9</v>
      </c>
      <c r="M88" s="48">
        <f t="shared" si="51"/>
        <v>0.4</v>
      </c>
      <c r="N88" s="18">
        <f>'Used Details'!U133</f>
        <v>0</v>
      </c>
      <c r="O88" s="18">
        <f t="shared" si="52"/>
        <v>0</v>
      </c>
      <c r="P88" s="61">
        <f t="shared" si="53"/>
        <v>0</v>
      </c>
      <c r="Q88" s="16">
        <f>'Used Details'!X133</f>
        <v>2481.3951999999999</v>
      </c>
      <c r="R88" s="16">
        <v>2404.84</v>
      </c>
      <c r="S88" s="50">
        <f t="shared" si="54"/>
        <v>76.555199999999999</v>
      </c>
      <c r="T88" s="56">
        <f t="shared" si="55"/>
        <v>0.12026925164793</v>
      </c>
      <c r="U88" s="56">
        <f t="shared" si="56"/>
        <v>0.11655874369911</v>
      </c>
      <c r="V88" s="66">
        <f t="shared" si="57"/>
        <v>3.183380183297E-2</v>
      </c>
      <c r="W88" s="56">
        <f t="shared" si="58"/>
        <v>0.96914832429756004</v>
      </c>
    </row>
    <row r="89" spans="1:23">
      <c r="A89" s="15" t="s">
        <v>198</v>
      </c>
      <c r="B89" s="15" t="s">
        <v>199</v>
      </c>
      <c r="C89" s="18">
        <f>Sales!D99</f>
        <v>17</v>
      </c>
      <c r="D89" s="16">
        <f>Sales!F99</f>
        <v>204</v>
      </c>
      <c r="E89" s="17">
        <f>'Used Details'!R135</f>
        <v>0.77</v>
      </c>
      <c r="F89" s="17">
        <v>0.75419999999999998</v>
      </c>
      <c r="G89" s="48">
        <f t="shared" si="49"/>
        <v>1.5800000000000002E-2</v>
      </c>
      <c r="H89" s="17">
        <f>'Used Details'!S135</f>
        <v>26.1</v>
      </c>
      <c r="I89" s="17">
        <v>25.5</v>
      </c>
      <c r="J89" s="48">
        <f t="shared" si="50"/>
        <v>0.6</v>
      </c>
      <c r="K89" s="17">
        <f>'Used Details'!T135</f>
        <v>0.8</v>
      </c>
      <c r="L89" s="17">
        <v>0.8</v>
      </c>
      <c r="M89" s="49">
        <f t="shared" si="51"/>
        <v>0</v>
      </c>
      <c r="N89" s="18">
        <f>'Used Details'!U135</f>
        <v>0</v>
      </c>
      <c r="O89" s="18">
        <f t="shared" si="52"/>
        <v>0</v>
      </c>
      <c r="P89" s="61">
        <f t="shared" si="53"/>
        <v>0</v>
      </c>
      <c r="Q89" s="16">
        <f>'Used Details'!X135</f>
        <v>71.326800000000006</v>
      </c>
      <c r="R89" s="16">
        <v>69.86</v>
      </c>
      <c r="S89" s="50">
        <f t="shared" si="54"/>
        <v>1.4668000000000001</v>
      </c>
      <c r="T89" s="56">
        <f t="shared" si="55"/>
        <v>0.34964117647059001</v>
      </c>
      <c r="U89" s="56">
        <f t="shared" si="56"/>
        <v>0.34245098039215999</v>
      </c>
      <c r="V89" s="66">
        <f t="shared" si="57"/>
        <v>2.0996278270827E-2</v>
      </c>
      <c r="W89" s="56">
        <f t="shared" si="58"/>
        <v>0.97943549969997001</v>
      </c>
    </row>
    <row r="90" spans="1:23">
      <c r="A90" s="15" t="s">
        <v>200</v>
      </c>
      <c r="B90" s="15" t="s">
        <v>201</v>
      </c>
      <c r="C90" s="18">
        <f>Sales!D101</f>
        <v>1</v>
      </c>
      <c r="D90" s="16">
        <f>Sales!F101</f>
        <v>48.99</v>
      </c>
      <c r="E90" s="18">
        <f>'Used Details'!R138</f>
        <v>1</v>
      </c>
      <c r="F90" s="18">
        <v>1</v>
      </c>
      <c r="G90" s="49">
        <f t="shared" si="49"/>
        <v>0</v>
      </c>
      <c r="H90" s="17">
        <f>'Used Details'!S138</f>
        <v>25.4</v>
      </c>
      <c r="I90" s="17">
        <v>25.4</v>
      </c>
      <c r="J90" s="49">
        <f t="shared" si="50"/>
        <v>0</v>
      </c>
      <c r="K90" s="17">
        <f>'Used Details'!T138</f>
        <v>0.8</v>
      </c>
      <c r="L90" s="17">
        <v>0.8</v>
      </c>
      <c r="M90" s="48">
        <f t="shared" si="51"/>
        <v>0</v>
      </c>
      <c r="N90" s="18">
        <f>'Used Details'!U138</f>
        <v>0</v>
      </c>
      <c r="O90" s="18">
        <f t="shared" si="52"/>
        <v>0</v>
      </c>
      <c r="P90" s="61">
        <f t="shared" si="53"/>
        <v>0</v>
      </c>
      <c r="Q90" s="16">
        <f>'Used Details'!X138</f>
        <v>20</v>
      </c>
      <c r="R90" s="16">
        <v>20</v>
      </c>
      <c r="S90" s="50">
        <f t="shared" si="54"/>
        <v>0</v>
      </c>
      <c r="T90" s="56">
        <f t="shared" si="55"/>
        <v>0.40824658093487998</v>
      </c>
      <c r="U90" s="56">
        <f t="shared" si="56"/>
        <v>0.40824658093487998</v>
      </c>
      <c r="V90" s="66">
        <f t="shared" si="57"/>
        <v>0</v>
      </c>
      <c r="W90" s="56">
        <f t="shared" si="58"/>
        <v>1</v>
      </c>
    </row>
    <row r="91" spans="1:23">
      <c r="A91" s="15" t="s">
        <v>202</v>
      </c>
      <c r="B91" s="15" t="s">
        <v>203</v>
      </c>
      <c r="C91" s="18"/>
      <c r="D91" s="16"/>
      <c r="E91" s="18">
        <f>'Used Details'!R140</f>
        <v>0</v>
      </c>
      <c r="F91" s="18">
        <v>0</v>
      </c>
      <c r="G91" s="49">
        <f t="shared" si="49"/>
        <v>0</v>
      </c>
      <c r="H91" s="17">
        <f>'Used Details'!S140</f>
        <v>0.1</v>
      </c>
      <c r="I91" s="18">
        <v>0</v>
      </c>
      <c r="J91" s="48">
        <f t="shared" si="50"/>
        <v>0.1</v>
      </c>
      <c r="K91" s="18">
        <f>'Used Details'!T140</f>
        <v>0</v>
      </c>
      <c r="L91" s="18">
        <v>0</v>
      </c>
      <c r="M91" s="49">
        <f t="shared" si="51"/>
        <v>0</v>
      </c>
      <c r="N91" s="18">
        <f>'Used Details'!U140</f>
        <v>0</v>
      </c>
      <c r="O91" s="18">
        <f t="shared" si="52"/>
        <v>0</v>
      </c>
      <c r="P91" s="61">
        <f t="shared" si="53"/>
        <v>0</v>
      </c>
      <c r="Q91" s="16">
        <f>'Used Details'!X140</f>
        <v>0.24809999999999999</v>
      </c>
      <c r="R91" s="16">
        <v>0</v>
      </c>
      <c r="S91" s="50">
        <f t="shared" si="54"/>
        <v>0.24809999999999999</v>
      </c>
      <c r="T91" s="56" t="str">
        <f t="shared" si="55"/>
        <v/>
      </c>
      <c r="U91" s="56" t="str">
        <f t="shared" si="56"/>
        <v/>
      </c>
      <c r="V91" s="66" t="str">
        <f t="shared" si="57"/>
        <v/>
      </c>
      <c r="W91" s="56">
        <f t="shared" si="58"/>
        <v>0</v>
      </c>
    </row>
    <row r="92" spans="1:23">
      <c r="A92" s="15" t="s">
        <v>204</v>
      </c>
      <c r="B92" s="15" t="s">
        <v>205</v>
      </c>
      <c r="C92" s="18">
        <f>Sales!D104</f>
        <v>11</v>
      </c>
      <c r="D92" s="16">
        <f>Sales!F104</f>
        <v>1973</v>
      </c>
      <c r="E92" s="17">
        <f>'Used Details'!R141</f>
        <v>2.5</v>
      </c>
      <c r="F92" s="17">
        <v>2.5323000000000002</v>
      </c>
      <c r="G92" s="48">
        <f t="shared" si="49"/>
        <v>-3.2300000000000002E-2</v>
      </c>
      <c r="H92" s="17">
        <f>'Used Details'!S141</f>
        <v>63.4</v>
      </c>
      <c r="I92" s="17">
        <v>64.2</v>
      </c>
      <c r="J92" s="48">
        <f t="shared" si="50"/>
        <v>-0.8</v>
      </c>
      <c r="K92" s="17">
        <f>'Used Details'!T141</f>
        <v>1.9</v>
      </c>
      <c r="L92" s="17">
        <v>1.9</v>
      </c>
      <c r="M92" s="49">
        <f t="shared" si="51"/>
        <v>0</v>
      </c>
      <c r="N92" s="18">
        <f>'Used Details'!U141</f>
        <v>0</v>
      </c>
      <c r="O92" s="18">
        <f t="shared" si="52"/>
        <v>0</v>
      </c>
      <c r="P92" s="61">
        <f t="shared" si="53"/>
        <v>0</v>
      </c>
      <c r="Q92" s="16">
        <f>'Used Details'!X141</f>
        <v>123.6986</v>
      </c>
      <c r="R92" s="16">
        <v>125.3</v>
      </c>
      <c r="S92" s="50">
        <f t="shared" si="54"/>
        <v>-1.6013999999999999</v>
      </c>
      <c r="T92" s="56">
        <f t="shared" si="55"/>
        <v>6.2695691839838003E-2</v>
      </c>
      <c r="U92" s="56">
        <f t="shared" si="56"/>
        <v>6.3507349214393993E-2</v>
      </c>
      <c r="V92" s="66">
        <f t="shared" si="57"/>
        <v>-1.2780526735834E-2</v>
      </c>
      <c r="W92" s="56">
        <f t="shared" si="58"/>
        <v>1.0129459832204999</v>
      </c>
    </row>
    <row r="93" spans="1:23">
      <c r="A93" s="15" t="s">
        <v>206</v>
      </c>
      <c r="B93" s="15" t="s">
        <v>207</v>
      </c>
      <c r="C93" s="18">
        <f>Sales!D108</f>
        <v>17</v>
      </c>
      <c r="D93" s="16">
        <f>Sales!F108</f>
        <v>11222</v>
      </c>
      <c r="E93" s="17">
        <f>'Used Details'!R142</f>
        <v>10.5</v>
      </c>
      <c r="F93" s="17">
        <v>10.414</v>
      </c>
      <c r="G93" s="48">
        <f t="shared" si="49"/>
        <v>8.5999999999999993E-2</v>
      </c>
      <c r="H93" s="17">
        <f>'Used Details'!S142</f>
        <v>266.3</v>
      </c>
      <c r="I93" s="17">
        <v>264.10000000000002</v>
      </c>
      <c r="J93" s="48">
        <f t="shared" si="50"/>
        <v>2.2000000000000002</v>
      </c>
      <c r="K93" s="17">
        <f>'Used Details'!T142</f>
        <v>7.9</v>
      </c>
      <c r="L93" s="17">
        <v>7.8</v>
      </c>
      <c r="M93" s="48">
        <f t="shared" si="51"/>
        <v>0.1</v>
      </c>
      <c r="N93" s="18">
        <f>'Used Details'!U142</f>
        <v>0</v>
      </c>
      <c r="O93" s="18">
        <f t="shared" si="52"/>
        <v>0</v>
      </c>
      <c r="P93" s="61">
        <f t="shared" si="53"/>
        <v>0</v>
      </c>
      <c r="Q93" s="16">
        <f>'Used Details'!X142</f>
        <v>1651.4786999999999</v>
      </c>
      <c r="R93" s="16">
        <v>1637.96</v>
      </c>
      <c r="S93" s="50">
        <f t="shared" si="54"/>
        <v>13.518700000000001</v>
      </c>
      <c r="T93" s="56">
        <f t="shared" si="55"/>
        <v>0.14716438246301999</v>
      </c>
      <c r="U93" s="56">
        <f t="shared" si="56"/>
        <v>0.14595972197469001</v>
      </c>
      <c r="V93" s="66">
        <f t="shared" si="57"/>
        <v>8.2533761508217004E-3</v>
      </c>
      <c r="W93" s="56">
        <f t="shared" si="58"/>
        <v>0.99181418446390002</v>
      </c>
    </row>
    <row r="94" spans="1:23">
      <c r="A94" s="15" t="s">
        <v>208</v>
      </c>
      <c r="B94" s="15" t="s">
        <v>209</v>
      </c>
      <c r="C94" s="18">
        <f>Sales!D111</f>
        <v>121</v>
      </c>
      <c r="D94" s="16">
        <f>Sales!F111</f>
        <v>6657.5</v>
      </c>
      <c r="E94" s="17">
        <f>'Used Details'!R143</f>
        <v>11.57</v>
      </c>
      <c r="F94" s="17">
        <v>12.057700000000001</v>
      </c>
      <c r="G94" s="48">
        <f t="shared" si="49"/>
        <v>-0.48770000000000002</v>
      </c>
      <c r="H94" s="17">
        <f>'Used Details'!S143</f>
        <v>391.3</v>
      </c>
      <c r="I94" s="17">
        <v>407.7</v>
      </c>
      <c r="J94" s="48">
        <f t="shared" si="50"/>
        <v>-16.399999999999999</v>
      </c>
      <c r="K94" s="17">
        <f>'Used Details'!T143</f>
        <v>11.6</v>
      </c>
      <c r="L94" s="17">
        <v>12.1</v>
      </c>
      <c r="M94" s="48">
        <f t="shared" si="51"/>
        <v>-0.5</v>
      </c>
      <c r="N94" s="18">
        <f>'Used Details'!U143</f>
        <v>0</v>
      </c>
      <c r="O94" s="18">
        <f t="shared" si="52"/>
        <v>0</v>
      </c>
      <c r="P94" s="61">
        <f t="shared" si="53"/>
        <v>0</v>
      </c>
      <c r="Q94" s="16">
        <f>'Used Details'!X143</f>
        <v>709.89</v>
      </c>
      <c r="R94" s="16">
        <v>739.81</v>
      </c>
      <c r="S94" s="50">
        <f t="shared" si="54"/>
        <v>-29.92</v>
      </c>
      <c r="T94" s="56">
        <f t="shared" si="55"/>
        <v>0.10663011641006</v>
      </c>
      <c r="U94" s="56">
        <f t="shared" si="56"/>
        <v>0.11112429590686999</v>
      </c>
      <c r="V94" s="66">
        <f t="shared" si="57"/>
        <v>-4.0442816398805002E-2</v>
      </c>
      <c r="W94" s="56">
        <f t="shared" si="58"/>
        <v>1.0421473749454</v>
      </c>
    </row>
    <row r="95" spans="1:23">
      <c r="A95" s="15" t="s">
        <v>210</v>
      </c>
      <c r="B95" s="15" t="s">
        <v>211</v>
      </c>
      <c r="C95" s="18">
        <f>Sales!D113</f>
        <v>29</v>
      </c>
      <c r="D95" s="16">
        <f>Sales!F113</f>
        <v>348</v>
      </c>
      <c r="E95" s="17">
        <f>'Used Details'!R145</f>
        <v>1.69</v>
      </c>
      <c r="F95" s="17">
        <v>1.7153</v>
      </c>
      <c r="G95" s="48">
        <f t="shared" si="49"/>
        <v>-2.53E-2</v>
      </c>
      <c r="H95" s="17">
        <f>'Used Details'!S145</f>
        <v>42.8</v>
      </c>
      <c r="I95" s="17">
        <v>43.5</v>
      </c>
      <c r="J95" s="48">
        <f t="shared" si="50"/>
        <v>-0.7</v>
      </c>
      <c r="K95" s="17">
        <f>'Used Details'!T145</f>
        <v>1.3</v>
      </c>
      <c r="L95" s="17">
        <v>1.3</v>
      </c>
      <c r="M95" s="49">
        <f t="shared" si="51"/>
        <v>0</v>
      </c>
      <c r="N95" s="18">
        <f>'Used Details'!U145</f>
        <v>0</v>
      </c>
      <c r="O95" s="18">
        <f t="shared" si="52"/>
        <v>0</v>
      </c>
      <c r="P95" s="61">
        <f t="shared" si="53"/>
        <v>0</v>
      </c>
      <c r="Q95" s="16">
        <f>'Used Details'!X145</f>
        <v>168.72</v>
      </c>
      <c r="R95" s="16">
        <v>171.25</v>
      </c>
      <c r="S95" s="50">
        <f t="shared" si="54"/>
        <v>-2.5299999999999998</v>
      </c>
      <c r="T95" s="56">
        <f t="shared" si="55"/>
        <v>0.48482758620689997</v>
      </c>
      <c r="U95" s="56">
        <f t="shared" si="56"/>
        <v>0.49209770114943002</v>
      </c>
      <c r="V95" s="66">
        <f t="shared" si="57"/>
        <v>-1.4773722627737001E-2</v>
      </c>
      <c r="W95" s="56">
        <f t="shared" si="58"/>
        <v>1.0149952584163</v>
      </c>
    </row>
    <row r="96" spans="1:23">
      <c r="A96" s="15" t="s">
        <v>212</v>
      </c>
      <c r="B96" s="15" t="s">
        <v>213</v>
      </c>
      <c r="C96" s="18">
        <f>Sales!D116</f>
        <v>73</v>
      </c>
      <c r="D96" s="16">
        <f>Sales!F116</f>
        <v>3542</v>
      </c>
      <c r="E96" s="17">
        <f>'Used Details'!R146</f>
        <v>7.42</v>
      </c>
      <c r="F96" s="17">
        <v>7.1403999999999996</v>
      </c>
      <c r="G96" s="48">
        <f t="shared" si="49"/>
        <v>0.27960000000000002</v>
      </c>
      <c r="H96" s="17">
        <f>'Used Details'!S146</f>
        <v>188.2</v>
      </c>
      <c r="I96" s="17">
        <v>181.1</v>
      </c>
      <c r="J96" s="48">
        <f t="shared" si="50"/>
        <v>7.1</v>
      </c>
      <c r="K96" s="17">
        <f>'Used Details'!T146</f>
        <v>5.6</v>
      </c>
      <c r="L96" s="17">
        <v>5.4</v>
      </c>
      <c r="M96" s="48">
        <f t="shared" si="51"/>
        <v>0.2</v>
      </c>
      <c r="N96" s="18">
        <f>'Used Details'!U146</f>
        <v>0</v>
      </c>
      <c r="O96" s="18">
        <f t="shared" si="52"/>
        <v>0</v>
      </c>
      <c r="P96" s="61">
        <f t="shared" si="53"/>
        <v>0</v>
      </c>
      <c r="Q96" s="16">
        <f>'Used Details'!X146</f>
        <v>353.82040000000001</v>
      </c>
      <c r="R96" s="16">
        <v>340.49</v>
      </c>
      <c r="S96" s="50">
        <f t="shared" si="54"/>
        <v>13.330399999999999</v>
      </c>
      <c r="T96" s="56">
        <f t="shared" si="55"/>
        <v>9.989282891022E-2</v>
      </c>
      <c r="U96" s="56">
        <f t="shared" si="56"/>
        <v>9.6129305477131999E-2</v>
      </c>
      <c r="V96" s="66">
        <f t="shared" si="57"/>
        <v>3.9150635848336002E-2</v>
      </c>
      <c r="W96" s="56">
        <f t="shared" si="58"/>
        <v>0.96232438830547995</v>
      </c>
    </row>
    <row r="97" spans="1:23">
      <c r="A97" s="15" t="s">
        <v>214</v>
      </c>
      <c r="B97" s="15" t="s">
        <v>215</v>
      </c>
      <c r="C97" s="18">
        <f>Sales!D118</f>
        <v>4</v>
      </c>
      <c r="D97" s="16">
        <f>Sales!F118</f>
        <v>120</v>
      </c>
      <c r="E97" s="17">
        <f>'Used Details'!R147</f>
        <v>4.3</v>
      </c>
      <c r="F97" s="18">
        <v>4</v>
      </c>
      <c r="G97" s="48">
        <f t="shared" si="49"/>
        <v>0.3</v>
      </c>
      <c r="H97" s="18">
        <f>'Used Details'!S147</f>
        <v>109</v>
      </c>
      <c r="I97" s="17">
        <v>101.4</v>
      </c>
      <c r="J97" s="48">
        <f t="shared" si="50"/>
        <v>7.6</v>
      </c>
      <c r="K97" s="17">
        <f>'Used Details'!T147</f>
        <v>3.2</v>
      </c>
      <c r="L97" s="18">
        <v>3</v>
      </c>
      <c r="M97" s="48">
        <f t="shared" si="51"/>
        <v>0.2</v>
      </c>
      <c r="N97" s="18">
        <f>'Used Details'!U147</f>
        <v>0</v>
      </c>
      <c r="O97" s="18">
        <f t="shared" si="52"/>
        <v>0</v>
      </c>
      <c r="P97" s="61">
        <f t="shared" si="53"/>
        <v>0</v>
      </c>
      <c r="Q97" s="16">
        <f>'Used Details'!X147</f>
        <v>472.90100000000001</v>
      </c>
      <c r="R97" s="16">
        <v>439.91</v>
      </c>
      <c r="S97" s="50">
        <f t="shared" si="54"/>
        <v>32.991</v>
      </c>
      <c r="T97" s="57">
        <f t="shared" si="55"/>
        <v>3.9408416666666999</v>
      </c>
      <c r="U97" s="57">
        <f t="shared" si="56"/>
        <v>3.6659166666666998</v>
      </c>
      <c r="V97" s="67">
        <f t="shared" si="57"/>
        <v>7.4994885317450993E-2</v>
      </c>
      <c r="W97" s="57">
        <f t="shared" si="58"/>
        <v>0.93023698406220001</v>
      </c>
    </row>
    <row r="98" spans="1:23">
      <c r="A98" s="15" t="s">
        <v>216</v>
      </c>
      <c r="B98" s="15" t="s">
        <v>217</v>
      </c>
      <c r="C98" s="18">
        <f>Sales!D122</f>
        <v>4</v>
      </c>
      <c r="D98" s="16">
        <f>Sales!F122</f>
        <v>104</v>
      </c>
      <c r="E98" s="17">
        <f>'Used Details'!R148</f>
        <v>1.95</v>
      </c>
      <c r="F98" s="17">
        <v>1.1774</v>
      </c>
      <c r="G98" s="48">
        <f t="shared" si="49"/>
        <v>0.77259999999999995</v>
      </c>
      <c r="H98" s="17">
        <f>'Used Details'!S148</f>
        <v>49.5</v>
      </c>
      <c r="I98" s="17">
        <v>29.9</v>
      </c>
      <c r="J98" s="48">
        <f t="shared" si="50"/>
        <v>19.600000000000001</v>
      </c>
      <c r="K98" s="17">
        <f>'Used Details'!T148</f>
        <v>1.5</v>
      </c>
      <c r="L98" s="17">
        <v>0.9</v>
      </c>
      <c r="M98" s="48">
        <f t="shared" si="51"/>
        <v>0.6</v>
      </c>
      <c r="N98" s="18">
        <f>'Used Details'!U148</f>
        <v>0</v>
      </c>
      <c r="O98" s="18">
        <f t="shared" si="52"/>
        <v>0</v>
      </c>
      <c r="P98" s="61">
        <f t="shared" si="53"/>
        <v>0</v>
      </c>
      <c r="Q98" s="16">
        <f>'Used Details'!X148</f>
        <v>155.7723</v>
      </c>
      <c r="R98" s="16">
        <v>94.06</v>
      </c>
      <c r="S98" s="50">
        <f t="shared" si="54"/>
        <v>61.712299999999999</v>
      </c>
      <c r="T98" s="57">
        <f t="shared" si="55"/>
        <v>1.4978105769231</v>
      </c>
      <c r="U98" s="57">
        <f t="shared" si="56"/>
        <v>0.90442307692307999</v>
      </c>
      <c r="V98" s="67">
        <f t="shared" si="57"/>
        <v>0.65609504571550004</v>
      </c>
      <c r="W98" s="57">
        <f t="shared" si="58"/>
        <v>0.60383007761970997</v>
      </c>
    </row>
    <row r="99" spans="1:23">
      <c r="A99" s="15" t="s">
        <v>218</v>
      </c>
      <c r="B99" s="15" t="s">
        <v>219</v>
      </c>
      <c r="C99" s="18">
        <f>Sales!D125</f>
        <v>3</v>
      </c>
      <c r="D99" s="16">
        <f>Sales!F125</f>
        <v>528</v>
      </c>
      <c r="E99" s="17">
        <f>'Used Details'!R151</f>
        <v>1.1100000000000001</v>
      </c>
      <c r="F99" s="17">
        <v>1.1183000000000001</v>
      </c>
      <c r="G99" s="48">
        <f t="shared" si="49"/>
        <v>-8.3000000000000001E-3</v>
      </c>
      <c r="H99" s="17">
        <f>'Used Details'!S151</f>
        <v>28.1</v>
      </c>
      <c r="I99" s="17">
        <v>28.4</v>
      </c>
      <c r="J99" s="48">
        <f t="shared" si="50"/>
        <v>-0.3</v>
      </c>
      <c r="K99" s="17">
        <f>'Used Details'!T151</f>
        <v>0.8</v>
      </c>
      <c r="L99" s="17">
        <v>0.8</v>
      </c>
      <c r="M99" s="49">
        <f t="shared" si="51"/>
        <v>0</v>
      </c>
      <c r="N99" s="18">
        <f>'Used Details'!U151</f>
        <v>0</v>
      </c>
      <c r="O99" s="18">
        <f t="shared" si="52"/>
        <v>0</v>
      </c>
      <c r="P99" s="61">
        <f t="shared" si="53"/>
        <v>0</v>
      </c>
      <c r="Q99" s="16">
        <f>'Used Details'!X151</f>
        <v>33.169600000000003</v>
      </c>
      <c r="R99" s="16">
        <v>33.42</v>
      </c>
      <c r="S99" s="50">
        <f t="shared" si="54"/>
        <v>-0.25040000000000001</v>
      </c>
      <c r="T99" s="56">
        <f t="shared" si="55"/>
        <v>6.2821212121212E-2</v>
      </c>
      <c r="U99" s="56">
        <f t="shared" si="56"/>
        <v>6.3295454545455002E-2</v>
      </c>
      <c r="V99" s="66">
        <f t="shared" si="57"/>
        <v>-7.4925194494313997E-3</v>
      </c>
      <c r="W99" s="56">
        <f t="shared" si="58"/>
        <v>1.0075490810862999</v>
      </c>
    </row>
    <row r="100" spans="1:23">
      <c r="A100" s="15" t="s">
        <v>220</v>
      </c>
      <c r="B100" s="15" t="s">
        <v>221</v>
      </c>
      <c r="C100" s="18">
        <f>Sales!D129</f>
        <v>148</v>
      </c>
      <c r="D100" s="16">
        <f>Sales!F129</f>
        <v>1813.99</v>
      </c>
      <c r="E100" s="17">
        <f>'Used Details'!R152</f>
        <v>9.6199999999999992</v>
      </c>
      <c r="F100" s="17">
        <v>9.6948000000000008</v>
      </c>
      <c r="G100" s="48">
        <f t="shared" si="49"/>
        <v>-7.4800000000002004E-2</v>
      </c>
      <c r="H100" s="17">
        <f>'Used Details'!S152</f>
        <v>243.9</v>
      </c>
      <c r="I100" s="17">
        <v>245.9</v>
      </c>
      <c r="J100" s="49">
        <f t="shared" si="50"/>
        <v>-2</v>
      </c>
      <c r="K100" s="17">
        <f>'Used Details'!T152</f>
        <v>7.2</v>
      </c>
      <c r="L100" s="17">
        <v>7.3</v>
      </c>
      <c r="M100" s="48">
        <f t="shared" si="51"/>
        <v>-0.1</v>
      </c>
      <c r="N100" s="18">
        <f>'Used Details'!U152</f>
        <v>0</v>
      </c>
      <c r="O100" s="18">
        <f t="shared" si="52"/>
        <v>0</v>
      </c>
      <c r="P100" s="61">
        <f t="shared" si="53"/>
        <v>0</v>
      </c>
      <c r="Q100" s="16">
        <f>'Used Details'!X152</f>
        <v>480.81060000000002</v>
      </c>
      <c r="R100" s="16">
        <v>484.55</v>
      </c>
      <c r="S100" s="50">
        <f t="shared" si="54"/>
        <v>-3.7393999999999998</v>
      </c>
      <c r="T100" s="56">
        <f t="shared" si="55"/>
        <v>0.26505691872612003</v>
      </c>
      <c r="U100" s="56">
        <f t="shared" si="56"/>
        <v>0.26711834133595003</v>
      </c>
      <c r="V100" s="66">
        <f t="shared" si="57"/>
        <v>-7.7172634403054E-3</v>
      </c>
      <c r="W100" s="56">
        <f t="shared" si="58"/>
        <v>1.0077772827803999</v>
      </c>
    </row>
    <row r="101" spans="1:23">
      <c r="A101" s="15" t="s">
        <v>222</v>
      </c>
      <c r="B101" s="15" t="s">
        <v>223</v>
      </c>
      <c r="C101" s="18"/>
      <c r="D101" s="16"/>
      <c r="E101" s="18">
        <f>'Used Details'!R153</f>
        <v>0</v>
      </c>
      <c r="F101" s="18">
        <v>0</v>
      </c>
      <c r="G101" s="49">
        <f t="shared" si="49"/>
        <v>0</v>
      </c>
      <c r="H101" s="18">
        <f>'Used Details'!S153</f>
        <v>0</v>
      </c>
      <c r="I101" s="18">
        <v>0</v>
      </c>
      <c r="J101" s="49">
        <f t="shared" si="50"/>
        <v>0</v>
      </c>
      <c r="K101" s="18">
        <f>'Used Details'!T153</f>
        <v>0</v>
      </c>
      <c r="L101" s="18">
        <v>0</v>
      </c>
      <c r="M101" s="49">
        <f t="shared" si="51"/>
        <v>0</v>
      </c>
      <c r="N101" s="18">
        <f>'Used Details'!U153</f>
        <v>0</v>
      </c>
      <c r="O101" s="18">
        <f t="shared" si="52"/>
        <v>0</v>
      </c>
      <c r="P101" s="61">
        <f t="shared" si="53"/>
        <v>0</v>
      </c>
      <c r="Q101" s="16">
        <f>'Used Details'!X153</f>
        <v>-6.1499999999999999E-2</v>
      </c>
      <c r="R101" s="16">
        <v>0</v>
      </c>
      <c r="S101" s="50">
        <f t="shared" si="54"/>
        <v>-6.1499999999999999E-2</v>
      </c>
      <c r="T101" s="56" t="str">
        <f t="shared" si="55"/>
        <v/>
      </c>
      <c r="U101" s="56" t="str">
        <f t="shared" si="56"/>
        <v/>
      </c>
      <c r="V101" s="66" t="str">
        <f t="shared" si="57"/>
        <v/>
      </c>
      <c r="W101" s="56">
        <f t="shared" si="58"/>
        <v>0</v>
      </c>
    </row>
    <row r="102" spans="1:23">
      <c r="A102" s="15" t="s">
        <v>224</v>
      </c>
      <c r="B102" s="15" t="s">
        <v>225</v>
      </c>
      <c r="C102" s="18"/>
      <c r="D102" s="16"/>
      <c r="E102" s="18">
        <f>'Used Details'!R154</f>
        <v>0</v>
      </c>
      <c r="F102" s="18">
        <v>0</v>
      </c>
      <c r="G102" s="49">
        <f t="shared" si="49"/>
        <v>0</v>
      </c>
      <c r="H102" s="18">
        <f>'Used Details'!S154</f>
        <v>0</v>
      </c>
      <c r="I102" s="18">
        <v>0</v>
      </c>
      <c r="J102" s="49">
        <f t="shared" si="50"/>
        <v>0</v>
      </c>
      <c r="K102" s="18">
        <f>'Used Details'!T154</f>
        <v>0</v>
      </c>
      <c r="L102" s="18">
        <v>0</v>
      </c>
      <c r="M102" s="49">
        <f t="shared" si="51"/>
        <v>0</v>
      </c>
      <c r="N102" s="18">
        <f>'Used Details'!U154</f>
        <v>0</v>
      </c>
      <c r="O102" s="18">
        <f t="shared" si="52"/>
        <v>0</v>
      </c>
      <c r="P102" s="61">
        <f t="shared" si="53"/>
        <v>0</v>
      </c>
      <c r="Q102" s="16">
        <f>'Used Details'!X154</f>
        <v>-5.6000000000000001E-2</v>
      </c>
      <c r="R102" s="16">
        <v>0</v>
      </c>
      <c r="S102" s="50">
        <f t="shared" si="54"/>
        <v>-5.6000000000000001E-2</v>
      </c>
      <c r="T102" s="56" t="str">
        <f t="shared" si="55"/>
        <v/>
      </c>
      <c r="U102" s="56" t="str">
        <f t="shared" si="56"/>
        <v/>
      </c>
      <c r="V102" s="66" t="str">
        <f t="shared" si="57"/>
        <v/>
      </c>
      <c r="W102" s="56">
        <f t="shared" si="58"/>
        <v>0</v>
      </c>
    </row>
    <row r="103" spans="1:23">
      <c r="A103" s="15" t="s">
        <v>226</v>
      </c>
      <c r="B103" s="15" t="s">
        <v>227</v>
      </c>
      <c r="C103" s="18">
        <f>Sales!D131</f>
        <v>89</v>
      </c>
      <c r="D103" s="16">
        <f>Sales!F131</f>
        <v>1068</v>
      </c>
      <c r="E103" s="17">
        <f>'Used Details'!R155</f>
        <v>5.38</v>
      </c>
      <c r="F103" s="17">
        <v>5.2641999999999998</v>
      </c>
      <c r="G103" s="48">
        <f t="shared" si="49"/>
        <v>0.1158</v>
      </c>
      <c r="H103" s="17">
        <f>'Used Details'!S155</f>
        <v>136.30000000000001</v>
      </c>
      <c r="I103" s="17">
        <v>133.5</v>
      </c>
      <c r="J103" s="48">
        <f t="shared" si="50"/>
        <v>2.8</v>
      </c>
      <c r="K103" s="18">
        <f>'Used Details'!T155</f>
        <v>4</v>
      </c>
      <c r="L103" s="17">
        <v>3.9</v>
      </c>
      <c r="M103" s="48">
        <f t="shared" si="51"/>
        <v>0.1</v>
      </c>
      <c r="N103" s="18">
        <f>'Used Details'!U155</f>
        <v>0</v>
      </c>
      <c r="O103" s="18">
        <f t="shared" si="52"/>
        <v>0</v>
      </c>
      <c r="P103" s="61">
        <f t="shared" si="53"/>
        <v>0</v>
      </c>
      <c r="Q103" s="16">
        <f>'Used Details'!X155</f>
        <v>209.58680000000001</v>
      </c>
      <c r="R103" s="16">
        <v>205.08</v>
      </c>
      <c r="S103" s="50">
        <f t="shared" si="54"/>
        <v>4.5068000000000001</v>
      </c>
      <c r="T103" s="56">
        <f t="shared" si="55"/>
        <v>0.19624232209737999</v>
      </c>
      <c r="U103" s="56">
        <f t="shared" si="56"/>
        <v>0.19202247191010999</v>
      </c>
      <c r="V103" s="66">
        <f t="shared" si="57"/>
        <v>2.1975814316364001E-2</v>
      </c>
      <c r="W103" s="56">
        <f t="shared" si="58"/>
        <v>0.97849673738995002</v>
      </c>
    </row>
    <row r="104" spans="1:23">
      <c r="A104" s="15" t="s">
        <v>228</v>
      </c>
      <c r="B104" s="15" t="s">
        <v>229</v>
      </c>
      <c r="C104" s="18">
        <f>Sales!D134</f>
        <v>54</v>
      </c>
      <c r="D104" s="16">
        <f>Sales!F134</f>
        <v>588</v>
      </c>
      <c r="E104" s="17">
        <f>'Used Details'!R157</f>
        <v>5.46</v>
      </c>
      <c r="F104" s="17">
        <v>6.0166000000000004</v>
      </c>
      <c r="G104" s="48">
        <f t="shared" si="49"/>
        <v>-0.55659999999999998</v>
      </c>
      <c r="H104" s="17">
        <f>'Used Details'!S157</f>
        <v>138.4</v>
      </c>
      <c r="I104" s="17">
        <v>152.6</v>
      </c>
      <c r="J104" s="48">
        <f t="shared" si="50"/>
        <v>-14.2</v>
      </c>
      <c r="K104" s="17">
        <f>'Used Details'!T157</f>
        <v>4.0999999999999996</v>
      </c>
      <c r="L104" s="17">
        <v>4.5</v>
      </c>
      <c r="M104" s="48">
        <f t="shared" si="51"/>
        <v>-0.4</v>
      </c>
      <c r="N104" s="18">
        <f>'Used Details'!U157</f>
        <v>0</v>
      </c>
      <c r="O104" s="18">
        <f t="shared" si="52"/>
        <v>0</v>
      </c>
      <c r="P104" s="61">
        <f t="shared" si="53"/>
        <v>0</v>
      </c>
      <c r="Q104" s="16">
        <f>'Used Details'!X157</f>
        <v>141.90280000000001</v>
      </c>
      <c r="R104" s="16">
        <v>156.37</v>
      </c>
      <c r="S104" s="50">
        <f t="shared" si="54"/>
        <v>-14.4672</v>
      </c>
      <c r="T104" s="56">
        <f t="shared" si="55"/>
        <v>0.24133129251700999</v>
      </c>
      <c r="U104" s="56">
        <f t="shared" si="56"/>
        <v>0.26593537414966001</v>
      </c>
      <c r="V104" s="66">
        <f t="shared" si="57"/>
        <v>-9.2519025388501999E-2</v>
      </c>
      <c r="W104" s="56">
        <f t="shared" si="58"/>
        <v>1.1019514766445999</v>
      </c>
    </row>
    <row r="105" spans="1:23">
      <c r="A105" s="15" t="s">
        <v>230</v>
      </c>
      <c r="B105" s="15" t="s">
        <v>231</v>
      </c>
      <c r="C105" s="18"/>
      <c r="D105" s="16"/>
      <c r="E105" s="54">
        <f>'Used Details'!R159</f>
        <v>-0.01</v>
      </c>
      <c r="F105" s="18">
        <v>0</v>
      </c>
      <c r="G105" s="48">
        <f t="shared" si="49"/>
        <v>-0.01</v>
      </c>
      <c r="H105" s="17">
        <f>'Used Details'!S159</f>
        <v>-0.2</v>
      </c>
      <c r="I105" s="18">
        <v>0</v>
      </c>
      <c r="J105" s="48">
        <f t="shared" si="50"/>
        <v>-0.2</v>
      </c>
      <c r="K105" s="18">
        <f>'Used Details'!T159</f>
        <v>0</v>
      </c>
      <c r="L105" s="18">
        <v>0</v>
      </c>
      <c r="M105" s="49">
        <f t="shared" si="51"/>
        <v>0</v>
      </c>
      <c r="N105" s="18">
        <f>'Used Details'!U159</f>
        <v>0</v>
      </c>
      <c r="O105" s="18">
        <f t="shared" si="52"/>
        <v>0</v>
      </c>
      <c r="P105" s="61">
        <f t="shared" si="53"/>
        <v>0</v>
      </c>
      <c r="Q105" s="16">
        <f>'Used Details'!X159</f>
        <v>-0.96589999999999998</v>
      </c>
      <c r="R105" s="16">
        <v>0</v>
      </c>
      <c r="S105" s="50">
        <f t="shared" si="54"/>
        <v>-0.96589999999999998</v>
      </c>
      <c r="T105" s="56" t="str">
        <f t="shared" si="55"/>
        <v/>
      </c>
      <c r="U105" s="56" t="str">
        <f t="shared" si="56"/>
        <v/>
      </c>
      <c r="V105" s="66" t="str">
        <f t="shared" si="57"/>
        <v/>
      </c>
      <c r="W105" s="56">
        <f t="shared" si="58"/>
        <v>0</v>
      </c>
    </row>
    <row r="106" spans="1:23">
      <c r="A106" s="15" t="s">
        <v>232</v>
      </c>
      <c r="B106" s="15" t="s">
        <v>233</v>
      </c>
      <c r="C106" s="18"/>
      <c r="D106" s="16"/>
      <c r="E106" s="18">
        <f>'Used Details'!R161</f>
        <v>0</v>
      </c>
      <c r="F106" s="18">
        <v>0</v>
      </c>
      <c r="G106" s="49">
        <f t="shared" si="49"/>
        <v>0</v>
      </c>
      <c r="H106" s="17">
        <f>'Used Details'!S161</f>
        <v>0.1</v>
      </c>
      <c r="I106" s="18">
        <v>0</v>
      </c>
      <c r="J106" s="48">
        <f t="shared" si="50"/>
        <v>0.1</v>
      </c>
      <c r="K106" s="18">
        <f>'Used Details'!T161</f>
        <v>0</v>
      </c>
      <c r="L106" s="18">
        <v>0</v>
      </c>
      <c r="M106" s="49">
        <f t="shared" si="51"/>
        <v>0</v>
      </c>
      <c r="N106" s="18">
        <f>'Used Details'!U161</f>
        <v>0</v>
      </c>
      <c r="O106" s="18">
        <f t="shared" si="52"/>
        <v>0</v>
      </c>
      <c r="P106" s="61">
        <f t="shared" si="53"/>
        <v>0</v>
      </c>
      <c r="Q106" s="16">
        <f>'Used Details'!X161</f>
        <v>0.126</v>
      </c>
      <c r="R106" s="16">
        <v>0</v>
      </c>
      <c r="S106" s="50">
        <f t="shared" si="54"/>
        <v>0.126</v>
      </c>
      <c r="T106" s="56" t="str">
        <f t="shared" si="55"/>
        <v/>
      </c>
      <c r="U106" s="56" t="str">
        <f t="shared" si="56"/>
        <v/>
      </c>
      <c r="V106" s="66" t="str">
        <f t="shared" si="57"/>
        <v/>
      </c>
      <c r="W106" s="56">
        <f t="shared" si="58"/>
        <v>0</v>
      </c>
    </row>
    <row r="107" spans="1:23">
      <c r="A107" s="15" t="s">
        <v>234</v>
      </c>
      <c r="B107" s="15" t="s">
        <v>235</v>
      </c>
      <c r="C107" s="18"/>
      <c r="D107" s="16"/>
      <c r="E107" s="18">
        <f>'Used Details'!R163</f>
        <v>0</v>
      </c>
      <c r="F107" s="18">
        <v>0</v>
      </c>
      <c r="G107" s="49">
        <f t="shared" si="49"/>
        <v>0</v>
      </c>
      <c r="H107" s="17">
        <f>'Used Details'!S163</f>
        <v>0.1</v>
      </c>
      <c r="I107" s="18">
        <v>0</v>
      </c>
      <c r="J107" s="48">
        <f t="shared" si="50"/>
        <v>0.1</v>
      </c>
      <c r="K107" s="18">
        <f>'Used Details'!T163</f>
        <v>0</v>
      </c>
      <c r="L107" s="18">
        <v>0</v>
      </c>
      <c r="M107" s="49">
        <f t="shared" si="51"/>
        <v>0</v>
      </c>
      <c r="N107" s="18">
        <f>'Used Details'!U163</f>
        <v>0</v>
      </c>
      <c r="O107" s="18">
        <f t="shared" si="52"/>
        <v>0</v>
      </c>
      <c r="P107" s="61">
        <f t="shared" si="53"/>
        <v>0</v>
      </c>
      <c r="Q107" s="16">
        <f>'Used Details'!X163</f>
        <v>0.20499999999999999</v>
      </c>
      <c r="R107" s="16">
        <v>0</v>
      </c>
      <c r="S107" s="50">
        <f t="shared" si="54"/>
        <v>0.20499999999999999</v>
      </c>
      <c r="T107" s="56" t="str">
        <f t="shared" si="55"/>
        <v/>
      </c>
      <c r="U107" s="56" t="str">
        <f t="shared" si="56"/>
        <v/>
      </c>
      <c r="V107" s="66" t="str">
        <f t="shared" si="57"/>
        <v/>
      </c>
      <c r="W107" s="56">
        <f t="shared" si="58"/>
        <v>0</v>
      </c>
    </row>
    <row r="108" spans="1:23">
      <c r="A108" s="15" t="s">
        <v>236</v>
      </c>
      <c r="B108" s="15" t="s">
        <v>237</v>
      </c>
      <c r="C108" s="18"/>
      <c r="D108" s="16"/>
      <c r="E108" s="17">
        <f>'Used Details'!R165</f>
        <v>0.18</v>
      </c>
      <c r="F108" s="18">
        <v>0</v>
      </c>
      <c r="G108" s="48">
        <f t="shared" si="49"/>
        <v>0.18</v>
      </c>
      <c r="H108" s="17">
        <f>'Used Details'!S165</f>
        <v>4.5999999999999996</v>
      </c>
      <c r="I108" s="18">
        <v>0</v>
      </c>
      <c r="J108" s="48">
        <f t="shared" si="50"/>
        <v>4.5999999999999996</v>
      </c>
      <c r="K108" s="17">
        <f>'Used Details'!T165</f>
        <v>0.1</v>
      </c>
      <c r="L108" s="18">
        <v>0</v>
      </c>
      <c r="M108" s="48">
        <f t="shared" si="51"/>
        <v>0.1</v>
      </c>
      <c r="N108" s="18">
        <f>'Used Details'!U165</f>
        <v>0</v>
      </c>
      <c r="O108" s="18">
        <f t="shared" si="52"/>
        <v>0</v>
      </c>
      <c r="P108" s="61">
        <f t="shared" si="53"/>
        <v>0</v>
      </c>
      <c r="Q108" s="16">
        <f>'Used Details'!X165</f>
        <v>1.7969999999999999</v>
      </c>
      <c r="R108" s="16">
        <v>0</v>
      </c>
      <c r="S108" s="50">
        <f t="shared" si="54"/>
        <v>1.7969999999999999</v>
      </c>
      <c r="T108" s="56" t="str">
        <f t="shared" si="55"/>
        <v/>
      </c>
      <c r="U108" s="56" t="str">
        <f t="shared" si="56"/>
        <v/>
      </c>
      <c r="V108" s="66" t="str">
        <f t="shared" si="57"/>
        <v/>
      </c>
      <c r="W108" s="56">
        <f t="shared" si="58"/>
        <v>0</v>
      </c>
    </row>
    <row r="109" spans="1:23">
      <c r="A109" s="15" t="s">
        <v>238</v>
      </c>
      <c r="B109" s="15" t="s">
        <v>239</v>
      </c>
      <c r="C109" s="18">
        <f>Sales!D136</f>
        <v>8</v>
      </c>
      <c r="D109" s="16">
        <f>Sales!F136</f>
        <v>80</v>
      </c>
      <c r="E109" s="29"/>
      <c r="F109" s="17">
        <v>0.47320000000000001</v>
      </c>
      <c r="G109" s="48">
        <f t="shared" ref="G109:G140" si="59">IF(E109="",0,E109)-IF(F109="",0,F109)</f>
        <v>-0.47320000000000001</v>
      </c>
      <c r="H109" s="18"/>
      <c r="I109" s="18">
        <v>12</v>
      </c>
      <c r="J109" s="49">
        <f t="shared" ref="J109:J140" si="60">(IF(H109="",0,H109)-IF(I109="",0,I109))</f>
        <v>-12</v>
      </c>
      <c r="K109" s="18">
        <v>0</v>
      </c>
      <c r="L109" s="17">
        <v>0.4</v>
      </c>
      <c r="M109" s="48">
        <f t="shared" ref="M109:M140" si="61">(IF(K109="",0,K109)-IF(L109="",0,L109))</f>
        <v>-0.4</v>
      </c>
      <c r="N109" s="18">
        <v>0</v>
      </c>
      <c r="O109" s="18">
        <f t="shared" ref="O109:O127" si="62">ROUND(0,0)</f>
        <v>0</v>
      </c>
      <c r="P109" s="61">
        <f t="shared" ref="P109:P140" si="63">ROUND((IF(N109="",0,N109)-IF(O109="",0,O109)),0)</f>
        <v>0</v>
      </c>
      <c r="Q109" s="16">
        <v>0</v>
      </c>
      <c r="R109" s="16">
        <v>7.1</v>
      </c>
      <c r="S109" s="50">
        <f t="shared" ref="S109:S140" si="64">IF(Q109="",0,Q109)-IF(R109="",0,R109)</f>
        <v>-7.1</v>
      </c>
      <c r="T109" s="56">
        <f t="shared" ref="T109:T128" si="65">IF(OR(D109=0,D109=""),"",Q109/D109)</f>
        <v>0</v>
      </c>
      <c r="U109" s="56">
        <f t="shared" ref="U109:U128" si="66">IF(OR(D109=0,D109=""),"",R109/D109)</f>
        <v>8.8749999999999996E-2</v>
      </c>
      <c r="V109" s="66">
        <f t="shared" ref="V109:V140" si="67">IF(OR(U109=0,U109=""),T109,(T109-U109)/U109)</f>
        <v>-1</v>
      </c>
      <c r="W109" s="56" t="str">
        <f t="shared" ref="W109:W128" si="68">IF(Q109=0,"",(R109/Q109))</f>
        <v/>
      </c>
    </row>
    <row r="110" spans="1:23">
      <c r="A110" s="15" t="s">
        <v>240</v>
      </c>
      <c r="B110" s="15" t="s">
        <v>241</v>
      </c>
      <c r="C110" s="18"/>
      <c r="D110" s="16"/>
      <c r="E110" s="17">
        <f>'Used Details'!R166</f>
        <v>0.47</v>
      </c>
      <c r="F110" s="18">
        <v>0</v>
      </c>
      <c r="G110" s="48">
        <f t="shared" si="59"/>
        <v>0.47</v>
      </c>
      <c r="H110" s="18">
        <f>'Used Details'!S166</f>
        <v>12</v>
      </c>
      <c r="I110" s="18">
        <v>0</v>
      </c>
      <c r="J110" s="49">
        <f t="shared" si="60"/>
        <v>12</v>
      </c>
      <c r="K110" s="17">
        <f>'Used Details'!T166</f>
        <v>0.4</v>
      </c>
      <c r="L110" s="18">
        <v>0</v>
      </c>
      <c r="M110" s="48">
        <f t="shared" si="61"/>
        <v>0.4</v>
      </c>
      <c r="N110" s="18">
        <f>'Used Details'!U166</f>
        <v>0</v>
      </c>
      <c r="O110" s="18">
        <f t="shared" si="62"/>
        <v>0</v>
      </c>
      <c r="P110" s="61">
        <f t="shared" si="63"/>
        <v>0</v>
      </c>
      <c r="Q110" s="16">
        <f>'Used Details'!X166</f>
        <v>4.7169999999999996</v>
      </c>
      <c r="R110" s="16">
        <v>0</v>
      </c>
      <c r="S110" s="50">
        <f t="shared" si="64"/>
        <v>4.7169999999999996</v>
      </c>
      <c r="T110" s="56" t="str">
        <f t="shared" si="65"/>
        <v/>
      </c>
      <c r="U110" s="56" t="str">
        <f t="shared" si="66"/>
        <v/>
      </c>
      <c r="V110" s="66" t="str">
        <f t="shared" si="67"/>
        <v/>
      </c>
      <c r="W110" s="56">
        <f t="shared" si="68"/>
        <v>0</v>
      </c>
    </row>
    <row r="111" spans="1:23">
      <c r="A111" s="15" t="s">
        <v>242</v>
      </c>
      <c r="B111" s="15" t="s">
        <v>243</v>
      </c>
      <c r="C111" s="18"/>
      <c r="D111" s="16"/>
      <c r="E111" s="18">
        <f>'Used Details'!R167</f>
        <v>0</v>
      </c>
      <c r="F111" s="17">
        <v>0.60629999999999995</v>
      </c>
      <c r="G111" s="48">
        <f t="shared" si="59"/>
        <v>-0.60629999999999995</v>
      </c>
      <c r="H111" s="18">
        <f>'Used Details'!S167</f>
        <v>0</v>
      </c>
      <c r="I111" s="17">
        <v>20.5</v>
      </c>
      <c r="J111" s="48">
        <f t="shared" si="60"/>
        <v>-20.5</v>
      </c>
      <c r="K111" s="18">
        <f>'Used Details'!T167</f>
        <v>0</v>
      </c>
      <c r="L111" s="17">
        <v>0.6</v>
      </c>
      <c r="M111" s="48">
        <f t="shared" si="61"/>
        <v>-0.6</v>
      </c>
      <c r="N111" s="18">
        <f>'Used Details'!U167</f>
        <v>0</v>
      </c>
      <c r="O111" s="18">
        <f t="shared" si="62"/>
        <v>0</v>
      </c>
      <c r="P111" s="61">
        <f t="shared" si="63"/>
        <v>0</v>
      </c>
      <c r="Q111" s="16">
        <f>'Used Details'!X167</f>
        <v>0</v>
      </c>
      <c r="R111" s="16">
        <v>6.06</v>
      </c>
      <c r="S111" s="50">
        <f t="shared" si="64"/>
        <v>-6.06</v>
      </c>
      <c r="T111" s="56" t="str">
        <f t="shared" si="65"/>
        <v/>
      </c>
      <c r="U111" s="56" t="str">
        <f t="shared" si="66"/>
        <v/>
      </c>
      <c r="V111" s="66" t="str">
        <f t="shared" si="67"/>
        <v/>
      </c>
      <c r="W111" s="56" t="str">
        <f t="shared" si="68"/>
        <v/>
      </c>
    </row>
    <row r="112" spans="1:23">
      <c r="A112" s="15" t="s">
        <v>244</v>
      </c>
      <c r="B112" s="15" t="s">
        <v>245</v>
      </c>
      <c r="C112" s="18">
        <f>Sales!D138</f>
        <v>1</v>
      </c>
      <c r="D112" s="16">
        <f>Sales!F138</f>
        <v>15</v>
      </c>
      <c r="E112" s="17">
        <f>'Used Details'!R168</f>
        <v>0.13</v>
      </c>
      <c r="F112" s="17">
        <v>5.91E-2</v>
      </c>
      <c r="G112" s="48">
        <f t="shared" si="59"/>
        <v>7.0900000000000005E-2</v>
      </c>
      <c r="H112" s="17">
        <f>'Used Details'!S168</f>
        <v>3.4</v>
      </c>
      <c r="I112" s="17">
        <v>1.5</v>
      </c>
      <c r="J112" s="48">
        <f t="shared" si="60"/>
        <v>1.9</v>
      </c>
      <c r="K112" s="17">
        <f>'Used Details'!T168</f>
        <v>0.1</v>
      </c>
      <c r="L112" s="18">
        <v>0</v>
      </c>
      <c r="M112" s="48">
        <f t="shared" si="61"/>
        <v>0.1</v>
      </c>
      <c r="N112" s="18">
        <f>'Used Details'!U168</f>
        <v>0</v>
      </c>
      <c r="O112" s="18">
        <f t="shared" si="62"/>
        <v>0</v>
      </c>
      <c r="P112" s="61">
        <f t="shared" si="63"/>
        <v>0</v>
      </c>
      <c r="Q112" s="16">
        <f>'Used Details'!X168</f>
        <v>5.8110999999999997</v>
      </c>
      <c r="R112" s="16">
        <v>2.64</v>
      </c>
      <c r="S112" s="50">
        <f t="shared" si="64"/>
        <v>3.1711</v>
      </c>
      <c r="T112" s="57">
        <f t="shared" si="65"/>
        <v>0.38740666666667001</v>
      </c>
      <c r="U112" s="57">
        <f t="shared" si="66"/>
        <v>0.17599999999999999</v>
      </c>
      <c r="V112" s="67">
        <f t="shared" si="67"/>
        <v>1.2011742424242</v>
      </c>
      <c r="W112" s="57">
        <f t="shared" si="68"/>
        <v>0.45430297189861002</v>
      </c>
    </row>
    <row r="113" spans="1:23">
      <c r="A113" s="15" t="s">
        <v>246</v>
      </c>
      <c r="B113" s="15" t="s">
        <v>247</v>
      </c>
      <c r="C113" s="18"/>
      <c r="D113" s="16"/>
      <c r="E113" s="17">
        <f>'Used Details'!R171</f>
        <v>0.06</v>
      </c>
      <c r="F113" s="18">
        <v>0</v>
      </c>
      <c r="G113" s="48">
        <f t="shared" si="59"/>
        <v>0.06</v>
      </c>
      <c r="H113" s="17">
        <f>'Used Details'!S171</f>
        <v>1.6</v>
      </c>
      <c r="I113" s="18">
        <v>0</v>
      </c>
      <c r="J113" s="48">
        <f t="shared" si="60"/>
        <v>1.6</v>
      </c>
      <c r="K113" s="18">
        <f>'Used Details'!T171</f>
        <v>0</v>
      </c>
      <c r="L113" s="18">
        <v>0</v>
      </c>
      <c r="M113" s="49">
        <f t="shared" si="61"/>
        <v>0</v>
      </c>
      <c r="N113" s="18">
        <f>'Used Details'!U171</f>
        <v>0</v>
      </c>
      <c r="O113" s="18">
        <f t="shared" si="62"/>
        <v>0</v>
      </c>
      <c r="P113" s="61">
        <f t="shared" si="63"/>
        <v>0</v>
      </c>
      <c r="Q113" s="16">
        <f>'Used Details'!X171</f>
        <v>7.2941000000000003</v>
      </c>
      <c r="R113" s="16">
        <v>0</v>
      </c>
      <c r="S113" s="50">
        <f t="shared" si="64"/>
        <v>7.2941000000000003</v>
      </c>
      <c r="T113" s="56" t="str">
        <f t="shared" si="65"/>
        <v/>
      </c>
      <c r="U113" s="56" t="str">
        <f t="shared" si="66"/>
        <v/>
      </c>
      <c r="V113" s="66" t="str">
        <f t="shared" si="67"/>
        <v/>
      </c>
      <c r="W113" s="56">
        <f t="shared" si="68"/>
        <v>0</v>
      </c>
    </row>
    <row r="114" spans="1:23">
      <c r="A114" s="15" t="s">
        <v>248</v>
      </c>
      <c r="B114" s="15" t="s">
        <v>249</v>
      </c>
      <c r="C114" s="18"/>
      <c r="D114" s="16"/>
      <c r="E114" s="17">
        <f>'Used Details'!R172</f>
        <v>0.23</v>
      </c>
      <c r="F114" s="18">
        <v>0</v>
      </c>
      <c r="G114" s="48">
        <f t="shared" si="59"/>
        <v>0.23</v>
      </c>
      <c r="H114" s="17">
        <f>'Used Details'!S172</f>
        <v>5.7</v>
      </c>
      <c r="I114" s="18">
        <v>0</v>
      </c>
      <c r="J114" s="48">
        <f t="shared" si="60"/>
        <v>5.7</v>
      </c>
      <c r="K114" s="17">
        <f>'Used Details'!T172</f>
        <v>0.2</v>
      </c>
      <c r="L114" s="18">
        <v>0</v>
      </c>
      <c r="M114" s="48">
        <f t="shared" si="61"/>
        <v>0.2</v>
      </c>
      <c r="N114" s="18">
        <f>'Used Details'!U172</f>
        <v>0</v>
      </c>
      <c r="O114" s="18">
        <f t="shared" si="62"/>
        <v>0</v>
      </c>
      <c r="P114" s="61">
        <f t="shared" si="63"/>
        <v>0</v>
      </c>
      <c r="Q114" s="16">
        <f>'Used Details'!X172</f>
        <v>33.99</v>
      </c>
      <c r="R114" s="16">
        <v>0</v>
      </c>
      <c r="S114" s="50">
        <f t="shared" si="64"/>
        <v>33.99</v>
      </c>
      <c r="T114" s="56" t="str">
        <f t="shared" si="65"/>
        <v/>
      </c>
      <c r="U114" s="56" t="str">
        <f t="shared" si="66"/>
        <v/>
      </c>
      <c r="V114" s="66" t="str">
        <f t="shared" si="67"/>
        <v/>
      </c>
      <c r="W114" s="56">
        <f t="shared" si="68"/>
        <v>0</v>
      </c>
    </row>
    <row r="115" spans="1:23">
      <c r="A115" s="15" t="s">
        <v>250</v>
      </c>
      <c r="B115" s="15" t="s">
        <v>251</v>
      </c>
      <c r="C115" s="18">
        <f>Sales!D140</f>
        <v>1</v>
      </c>
      <c r="D115" s="16">
        <f>Sales!F140</f>
        <v>17</v>
      </c>
      <c r="E115" s="18">
        <f>'Used Details'!R174</f>
        <v>0</v>
      </c>
      <c r="F115" s="17">
        <v>5.91E-2</v>
      </c>
      <c r="G115" s="48">
        <f t="shared" si="59"/>
        <v>-5.91E-2</v>
      </c>
      <c r="H115" s="18">
        <f>'Used Details'!S174</f>
        <v>0</v>
      </c>
      <c r="I115" s="17">
        <v>1.5</v>
      </c>
      <c r="J115" s="48">
        <f t="shared" si="60"/>
        <v>-1.5</v>
      </c>
      <c r="K115" s="18">
        <f>'Used Details'!T174</f>
        <v>0</v>
      </c>
      <c r="L115" s="18">
        <v>0</v>
      </c>
      <c r="M115" s="49">
        <f t="shared" si="61"/>
        <v>0</v>
      </c>
      <c r="N115" s="18">
        <f>'Used Details'!U174</f>
        <v>0</v>
      </c>
      <c r="O115" s="18">
        <f t="shared" si="62"/>
        <v>0</v>
      </c>
      <c r="P115" s="61">
        <f t="shared" si="63"/>
        <v>0</v>
      </c>
      <c r="Q115" s="16">
        <f>'Used Details'!X174</f>
        <v>0</v>
      </c>
      <c r="R115" s="16">
        <v>0.21</v>
      </c>
      <c r="S115" s="50">
        <f t="shared" si="64"/>
        <v>-0.21</v>
      </c>
      <c r="T115" s="56">
        <f t="shared" si="65"/>
        <v>0</v>
      </c>
      <c r="U115" s="56">
        <f t="shared" si="66"/>
        <v>1.2352941176471E-2</v>
      </c>
      <c r="V115" s="66">
        <f t="shared" si="67"/>
        <v>-1</v>
      </c>
      <c r="W115" s="56" t="str">
        <f t="shared" si="68"/>
        <v/>
      </c>
    </row>
    <row r="116" spans="1:23">
      <c r="A116" s="15" t="s">
        <v>252</v>
      </c>
      <c r="B116" s="15" t="s">
        <v>253</v>
      </c>
      <c r="C116" s="18">
        <f>Sales!D143</f>
        <v>37</v>
      </c>
      <c r="D116" s="16">
        <f>Sales!F143</f>
        <v>3295</v>
      </c>
      <c r="E116" s="17">
        <f>'Used Details'!R175</f>
        <v>5.82</v>
      </c>
      <c r="F116" s="17">
        <v>5.9519000000000002</v>
      </c>
      <c r="G116" s="48">
        <f t="shared" si="59"/>
        <v>-0.13189999999999999</v>
      </c>
      <c r="H116" s="17">
        <f>'Used Details'!S175</f>
        <v>147.6</v>
      </c>
      <c r="I116" s="17">
        <v>150.9</v>
      </c>
      <c r="J116" s="48">
        <f t="shared" si="60"/>
        <v>-3.3</v>
      </c>
      <c r="K116" s="17">
        <f>'Used Details'!T175</f>
        <v>4.4000000000000004</v>
      </c>
      <c r="L116" s="17">
        <v>4.5</v>
      </c>
      <c r="M116" s="48">
        <f t="shared" si="61"/>
        <v>-0.1</v>
      </c>
      <c r="N116" s="18">
        <f>'Used Details'!U175</f>
        <v>0</v>
      </c>
      <c r="O116" s="18">
        <f t="shared" si="62"/>
        <v>0</v>
      </c>
      <c r="P116" s="61">
        <f t="shared" si="63"/>
        <v>0</v>
      </c>
      <c r="Q116" s="16">
        <f>'Used Details'!X175</f>
        <v>157.11840000000001</v>
      </c>
      <c r="R116" s="16">
        <v>160.68</v>
      </c>
      <c r="S116" s="50">
        <f t="shared" si="64"/>
        <v>-3.5615999999999999</v>
      </c>
      <c r="T116" s="56">
        <f t="shared" si="65"/>
        <v>4.7683884673747998E-2</v>
      </c>
      <c r="U116" s="56">
        <f t="shared" si="66"/>
        <v>4.8764795144157998E-2</v>
      </c>
      <c r="V116" s="66">
        <f t="shared" si="67"/>
        <v>-2.2165795369679001E-2</v>
      </c>
      <c r="W116" s="56">
        <f t="shared" si="68"/>
        <v>1.0226682552774999</v>
      </c>
    </row>
    <row r="117" spans="1:23">
      <c r="A117" s="15" t="s">
        <v>254</v>
      </c>
      <c r="B117" s="15" t="s">
        <v>255</v>
      </c>
      <c r="C117" s="18"/>
      <c r="D117" s="16"/>
      <c r="E117" s="18">
        <f>'Used Details'!R176</f>
        <v>0</v>
      </c>
      <c r="F117" s="18">
        <v>0</v>
      </c>
      <c r="G117" s="49">
        <f t="shared" si="59"/>
        <v>0</v>
      </c>
      <c r="H117" s="17">
        <f>'Used Details'!S176</f>
        <v>104.2</v>
      </c>
      <c r="I117" s="18">
        <v>0</v>
      </c>
      <c r="J117" s="48">
        <f t="shared" si="60"/>
        <v>104.2</v>
      </c>
      <c r="K117" s="17">
        <f>'Used Details'!T176</f>
        <v>3.1</v>
      </c>
      <c r="L117" s="18">
        <v>0</v>
      </c>
      <c r="M117" s="48">
        <f t="shared" si="61"/>
        <v>3.1</v>
      </c>
      <c r="N117" s="18">
        <f>'Used Details'!U176</f>
        <v>0</v>
      </c>
      <c r="O117" s="18">
        <f t="shared" si="62"/>
        <v>0</v>
      </c>
      <c r="P117" s="61">
        <f t="shared" si="63"/>
        <v>0</v>
      </c>
      <c r="Q117" s="16">
        <f>'Used Details'!X176</f>
        <v>8.6800000000000002E-2</v>
      </c>
      <c r="R117" s="16">
        <v>0</v>
      </c>
      <c r="S117" s="50">
        <f t="shared" si="64"/>
        <v>8.6800000000000002E-2</v>
      </c>
      <c r="T117" s="56" t="str">
        <f t="shared" si="65"/>
        <v/>
      </c>
      <c r="U117" s="56" t="str">
        <f t="shared" si="66"/>
        <v/>
      </c>
      <c r="V117" s="66" t="str">
        <f t="shared" si="67"/>
        <v/>
      </c>
      <c r="W117" s="56">
        <f t="shared" si="68"/>
        <v>0</v>
      </c>
    </row>
    <row r="118" spans="1:23">
      <c r="A118" s="15" t="s">
        <v>256</v>
      </c>
      <c r="B118" s="15" t="s">
        <v>257</v>
      </c>
      <c r="C118" s="18"/>
      <c r="D118" s="16"/>
      <c r="E118" s="17">
        <f>'Used Details'!R177</f>
        <v>3.86</v>
      </c>
      <c r="F118" s="18">
        <v>0</v>
      </c>
      <c r="G118" s="48">
        <f t="shared" si="59"/>
        <v>3.86</v>
      </c>
      <c r="H118" s="17">
        <f>'Used Details'!S177</f>
        <v>130.6</v>
      </c>
      <c r="I118" s="18">
        <v>0</v>
      </c>
      <c r="J118" s="48">
        <f t="shared" si="60"/>
        <v>130.6</v>
      </c>
      <c r="K118" s="17">
        <f>'Used Details'!T177</f>
        <v>3.9</v>
      </c>
      <c r="L118" s="18">
        <v>0</v>
      </c>
      <c r="M118" s="48">
        <f t="shared" si="61"/>
        <v>3.9</v>
      </c>
      <c r="N118" s="18">
        <f>'Used Details'!U177</f>
        <v>0</v>
      </c>
      <c r="O118" s="18">
        <f t="shared" si="62"/>
        <v>0</v>
      </c>
      <c r="P118" s="61">
        <f t="shared" si="63"/>
        <v>0</v>
      </c>
      <c r="Q118" s="16">
        <f>'Used Details'!X177</f>
        <v>84.945999999999998</v>
      </c>
      <c r="R118" s="16">
        <v>0</v>
      </c>
      <c r="S118" s="50">
        <f t="shared" si="64"/>
        <v>84.945999999999998</v>
      </c>
      <c r="T118" s="56" t="str">
        <f t="shared" si="65"/>
        <v/>
      </c>
      <c r="U118" s="56" t="str">
        <f t="shared" si="66"/>
        <v/>
      </c>
      <c r="V118" s="66" t="str">
        <f t="shared" si="67"/>
        <v/>
      </c>
      <c r="W118" s="56">
        <f t="shared" si="68"/>
        <v>0</v>
      </c>
    </row>
    <row r="119" spans="1:23">
      <c r="A119" s="15" t="s">
        <v>258</v>
      </c>
      <c r="B119" s="15" t="s">
        <v>259</v>
      </c>
      <c r="C119" s="18"/>
      <c r="D119" s="16"/>
      <c r="E119" s="18">
        <f>'Used Details'!R178</f>
        <v>0</v>
      </c>
      <c r="F119" s="18">
        <v>0</v>
      </c>
      <c r="G119" s="49">
        <f t="shared" si="59"/>
        <v>0</v>
      </c>
      <c r="H119" s="17">
        <f>'Used Details'!S178</f>
        <v>0.1</v>
      </c>
      <c r="I119" s="18">
        <v>0</v>
      </c>
      <c r="J119" s="48">
        <f t="shared" si="60"/>
        <v>0.1</v>
      </c>
      <c r="K119" s="18">
        <f>'Used Details'!T178</f>
        <v>0</v>
      </c>
      <c r="L119" s="18">
        <v>0</v>
      </c>
      <c r="M119" s="49">
        <f t="shared" si="61"/>
        <v>0</v>
      </c>
      <c r="N119" s="18">
        <f>'Used Details'!U178</f>
        <v>0</v>
      </c>
      <c r="O119" s="18">
        <f t="shared" si="62"/>
        <v>0</v>
      </c>
      <c r="P119" s="61">
        <f t="shared" si="63"/>
        <v>0</v>
      </c>
      <c r="Q119" s="16">
        <f>'Used Details'!X178</f>
        <v>0.10920000000000001</v>
      </c>
      <c r="R119" s="16">
        <v>0</v>
      </c>
      <c r="S119" s="50">
        <f t="shared" si="64"/>
        <v>0.10920000000000001</v>
      </c>
      <c r="T119" s="56" t="str">
        <f t="shared" si="65"/>
        <v/>
      </c>
      <c r="U119" s="56" t="str">
        <f t="shared" si="66"/>
        <v/>
      </c>
      <c r="V119" s="66" t="str">
        <f t="shared" si="67"/>
        <v/>
      </c>
      <c r="W119" s="56">
        <f t="shared" si="68"/>
        <v>0</v>
      </c>
    </row>
    <row r="120" spans="1:23">
      <c r="A120" s="15" t="s">
        <v>260</v>
      </c>
      <c r="B120" s="15" t="s">
        <v>261</v>
      </c>
      <c r="C120" s="18">
        <f>Sales!D147</f>
        <v>1073</v>
      </c>
      <c r="D120" s="16">
        <f>Sales!F147</f>
        <v>13855.99</v>
      </c>
      <c r="E120" s="17">
        <f>'Used Details'!R179</f>
        <v>49.8</v>
      </c>
      <c r="F120" s="17">
        <v>49.979599999999998</v>
      </c>
      <c r="G120" s="48">
        <f t="shared" si="59"/>
        <v>-0.17960000000000001</v>
      </c>
      <c r="H120" s="17">
        <f>'Used Details'!S179</f>
        <v>1683.7</v>
      </c>
      <c r="I120" s="17">
        <v>1689.8</v>
      </c>
      <c r="J120" s="48">
        <f t="shared" si="60"/>
        <v>-6.0999999999999002</v>
      </c>
      <c r="K120" s="17">
        <f>'Used Details'!T179</f>
        <v>49.8</v>
      </c>
      <c r="L120" s="18">
        <v>50</v>
      </c>
      <c r="M120" s="48">
        <f t="shared" si="61"/>
        <v>-0.2</v>
      </c>
      <c r="N120" s="18">
        <f>'Used Details'!U179</f>
        <v>0</v>
      </c>
      <c r="O120" s="18">
        <f t="shared" si="62"/>
        <v>0</v>
      </c>
      <c r="P120" s="61">
        <f t="shared" si="63"/>
        <v>0</v>
      </c>
      <c r="Q120" s="16">
        <f>'Used Details'!X179</f>
        <v>497.66629999999998</v>
      </c>
      <c r="R120" s="16">
        <v>499.46</v>
      </c>
      <c r="S120" s="50">
        <f t="shared" si="64"/>
        <v>-1.7937000000000001</v>
      </c>
      <c r="T120" s="56">
        <f t="shared" si="65"/>
        <v>3.5917051037133003E-2</v>
      </c>
      <c r="U120" s="56">
        <f t="shared" si="66"/>
        <v>3.6046504075132997E-2</v>
      </c>
      <c r="V120" s="66">
        <f t="shared" si="67"/>
        <v>-3.5912785808672001E-3</v>
      </c>
      <c r="W120" s="56">
        <f t="shared" si="68"/>
        <v>1.0036042223474</v>
      </c>
    </row>
    <row r="121" spans="1:23">
      <c r="A121" s="15" t="s">
        <v>262</v>
      </c>
      <c r="B121" s="15" t="s">
        <v>263</v>
      </c>
      <c r="C121" s="18">
        <f>Sales!D149</f>
        <v>31</v>
      </c>
      <c r="D121" s="16">
        <f>Sales!F149</f>
        <v>383</v>
      </c>
      <c r="E121" s="29"/>
      <c r="F121" s="17">
        <v>0.91679999999999995</v>
      </c>
      <c r="G121" s="48">
        <f t="shared" si="59"/>
        <v>-0.91679999999999995</v>
      </c>
      <c r="H121" s="18"/>
      <c r="I121" s="17">
        <v>23.3</v>
      </c>
      <c r="J121" s="48">
        <f t="shared" si="60"/>
        <v>-23.3</v>
      </c>
      <c r="K121" s="18">
        <v>0</v>
      </c>
      <c r="L121" s="17">
        <v>0.7</v>
      </c>
      <c r="M121" s="48">
        <f t="shared" si="61"/>
        <v>-0.7</v>
      </c>
      <c r="N121" s="18">
        <v>0</v>
      </c>
      <c r="O121" s="18">
        <f t="shared" si="62"/>
        <v>0</v>
      </c>
      <c r="P121" s="61">
        <f t="shared" si="63"/>
        <v>0</v>
      </c>
      <c r="Q121" s="16">
        <v>0</v>
      </c>
      <c r="R121" s="16">
        <v>6.88</v>
      </c>
      <c r="S121" s="50">
        <f t="shared" si="64"/>
        <v>-6.88</v>
      </c>
      <c r="T121" s="56">
        <f t="shared" si="65"/>
        <v>0</v>
      </c>
      <c r="U121" s="56">
        <f t="shared" si="66"/>
        <v>1.7963446475196002E-2</v>
      </c>
      <c r="V121" s="66">
        <f t="shared" si="67"/>
        <v>-1</v>
      </c>
      <c r="W121" s="56" t="str">
        <f t="shared" si="68"/>
        <v/>
      </c>
    </row>
    <row r="122" spans="1:23">
      <c r="A122" s="15" t="s">
        <v>264</v>
      </c>
      <c r="B122" s="15" t="s">
        <v>265</v>
      </c>
      <c r="C122" s="18">
        <f>Sales!D151</f>
        <v>2</v>
      </c>
      <c r="D122" s="16">
        <f>Sales!F151</f>
        <v>24</v>
      </c>
      <c r="E122" s="17">
        <f>'Used Details'!R181</f>
        <v>0.21</v>
      </c>
      <c r="F122" s="17">
        <v>0.1183</v>
      </c>
      <c r="G122" s="48">
        <f t="shared" si="59"/>
        <v>9.1700000000000004E-2</v>
      </c>
      <c r="H122" s="17">
        <f>'Used Details'!S181</f>
        <v>5.3</v>
      </c>
      <c r="I122" s="18">
        <v>3</v>
      </c>
      <c r="J122" s="48">
        <f t="shared" si="60"/>
        <v>2.2999999999999998</v>
      </c>
      <c r="K122" s="17">
        <f>'Used Details'!T181</f>
        <v>0.2</v>
      </c>
      <c r="L122" s="17">
        <v>0.1</v>
      </c>
      <c r="M122" s="48">
        <f t="shared" si="61"/>
        <v>0.1</v>
      </c>
      <c r="N122" s="18">
        <f>'Used Details'!U181</f>
        <v>0</v>
      </c>
      <c r="O122" s="18">
        <f t="shared" si="62"/>
        <v>0</v>
      </c>
      <c r="P122" s="61">
        <f t="shared" si="63"/>
        <v>0</v>
      </c>
      <c r="Q122" s="16">
        <f>'Used Details'!X181</f>
        <v>5.6646000000000001</v>
      </c>
      <c r="R122" s="16">
        <v>3.19</v>
      </c>
      <c r="S122" s="50">
        <f t="shared" si="64"/>
        <v>2.4746000000000001</v>
      </c>
      <c r="T122" s="57">
        <f t="shared" si="65"/>
        <v>0.23602500000000001</v>
      </c>
      <c r="U122" s="57">
        <f t="shared" si="66"/>
        <v>0.13291666666667001</v>
      </c>
      <c r="V122" s="67">
        <f t="shared" si="67"/>
        <v>0.77573667711599004</v>
      </c>
      <c r="W122" s="57">
        <f t="shared" si="68"/>
        <v>0.56314655933339997</v>
      </c>
    </row>
    <row r="123" spans="1:23">
      <c r="A123" s="15" t="s">
        <v>266</v>
      </c>
      <c r="B123" s="15" t="s">
        <v>267</v>
      </c>
      <c r="C123" s="18">
        <f>Sales!D153</f>
        <v>14</v>
      </c>
      <c r="D123" s="16">
        <f>Sales!F153</f>
        <v>228</v>
      </c>
      <c r="E123" s="17">
        <f>'Used Details'!R183</f>
        <v>0.56000000000000005</v>
      </c>
      <c r="F123" s="17">
        <v>0.62109999999999999</v>
      </c>
      <c r="G123" s="48">
        <f t="shared" si="59"/>
        <v>-6.1100000000000002E-2</v>
      </c>
      <c r="H123" s="17">
        <f>'Used Details'!S183</f>
        <v>19.100000000000001</v>
      </c>
      <c r="I123" s="18">
        <v>21</v>
      </c>
      <c r="J123" s="48">
        <f t="shared" si="60"/>
        <v>-1.9</v>
      </c>
      <c r="K123" s="17">
        <f>'Used Details'!T183</f>
        <v>0.6</v>
      </c>
      <c r="L123" s="17">
        <v>0.6</v>
      </c>
      <c r="M123" s="49">
        <f t="shared" si="61"/>
        <v>0</v>
      </c>
      <c r="N123" s="18">
        <f>'Used Details'!U183</f>
        <v>0</v>
      </c>
      <c r="O123" s="18">
        <f t="shared" si="62"/>
        <v>0</v>
      </c>
      <c r="P123" s="61">
        <f t="shared" si="63"/>
        <v>0</v>
      </c>
      <c r="Q123" s="16">
        <f>'Used Details'!X183</f>
        <v>15.208</v>
      </c>
      <c r="R123" s="16">
        <v>16.87</v>
      </c>
      <c r="S123" s="50">
        <f t="shared" si="64"/>
        <v>-1.6619999999999999</v>
      </c>
      <c r="T123" s="56">
        <f t="shared" si="65"/>
        <v>6.6701754385964998E-2</v>
      </c>
      <c r="U123" s="56">
        <f t="shared" si="66"/>
        <v>7.3991228070174997E-2</v>
      </c>
      <c r="V123" s="66">
        <f t="shared" si="67"/>
        <v>-9.8518079430941999E-2</v>
      </c>
      <c r="W123" s="56">
        <f t="shared" si="68"/>
        <v>1.1092845870593999</v>
      </c>
    </row>
    <row r="124" spans="1:23">
      <c r="A124" s="15" t="s">
        <v>268</v>
      </c>
      <c r="B124" s="15" t="s">
        <v>269</v>
      </c>
      <c r="C124" s="18"/>
      <c r="D124" s="16"/>
      <c r="E124" s="54">
        <f>'Used Details'!R184</f>
        <v>-0.3</v>
      </c>
      <c r="F124" s="18">
        <v>0</v>
      </c>
      <c r="G124" s="48">
        <f t="shared" si="59"/>
        <v>-0.3</v>
      </c>
      <c r="H124" s="17">
        <f>'Used Details'!S184</f>
        <v>-10.1</v>
      </c>
      <c r="I124" s="18">
        <v>0</v>
      </c>
      <c r="J124" s="48">
        <f t="shared" si="60"/>
        <v>-10.1</v>
      </c>
      <c r="K124" s="17">
        <f>'Used Details'!T184</f>
        <v>-0.3</v>
      </c>
      <c r="L124" s="18">
        <v>0</v>
      </c>
      <c r="M124" s="48">
        <f t="shared" si="61"/>
        <v>-0.3</v>
      </c>
      <c r="N124" s="18">
        <f>'Used Details'!U184</f>
        <v>0</v>
      </c>
      <c r="O124" s="18">
        <f t="shared" si="62"/>
        <v>0</v>
      </c>
      <c r="P124" s="61">
        <f t="shared" si="63"/>
        <v>0</v>
      </c>
      <c r="Q124" s="16">
        <f>'Used Details'!X184</f>
        <v>-8.4909999999999997</v>
      </c>
      <c r="R124" s="16">
        <v>0</v>
      </c>
      <c r="S124" s="50">
        <f t="shared" si="64"/>
        <v>-8.4909999999999997</v>
      </c>
      <c r="T124" s="56" t="str">
        <f t="shared" si="65"/>
        <v/>
      </c>
      <c r="U124" s="56" t="str">
        <f t="shared" si="66"/>
        <v/>
      </c>
      <c r="V124" s="66" t="str">
        <f t="shared" si="67"/>
        <v/>
      </c>
      <c r="W124" s="56">
        <f t="shared" si="68"/>
        <v>0</v>
      </c>
    </row>
    <row r="125" spans="1:23">
      <c r="A125" s="15" t="s">
        <v>270</v>
      </c>
      <c r="B125" s="15" t="s">
        <v>271</v>
      </c>
      <c r="C125" s="18"/>
      <c r="D125" s="16"/>
      <c r="E125" s="54">
        <f>'Used Details'!R187</f>
        <v>-0.5</v>
      </c>
      <c r="F125" s="18">
        <v>0</v>
      </c>
      <c r="G125" s="48">
        <f t="shared" si="59"/>
        <v>-0.5</v>
      </c>
      <c r="H125" s="17">
        <f>'Used Details'!S187</f>
        <v>-12.7</v>
      </c>
      <c r="I125" s="18">
        <v>0</v>
      </c>
      <c r="J125" s="48">
        <f t="shared" si="60"/>
        <v>-12.7</v>
      </c>
      <c r="K125" s="17">
        <f>'Used Details'!T187</f>
        <v>-0.4</v>
      </c>
      <c r="L125" s="18">
        <v>0</v>
      </c>
      <c r="M125" s="48">
        <f t="shared" si="61"/>
        <v>-0.4</v>
      </c>
      <c r="N125" s="18">
        <f>'Used Details'!U187</f>
        <v>0</v>
      </c>
      <c r="O125" s="18">
        <f t="shared" si="62"/>
        <v>0</v>
      </c>
      <c r="P125" s="61">
        <f t="shared" si="63"/>
        <v>0</v>
      </c>
      <c r="Q125" s="16">
        <f>'Used Details'!X187</f>
        <v>-16.495000000000001</v>
      </c>
      <c r="R125" s="16">
        <v>0</v>
      </c>
      <c r="S125" s="50">
        <f t="shared" si="64"/>
        <v>-16.495000000000001</v>
      </c>
      <c r="T125" s="56" t="str">
        <f t="shared" si="65"/>
        <v/>
      </c>
      <c r="U125" s="56" t="str">
        <f t="shared" si="66"/>
        <v/>
      </c>
      <c r="V125" s="66" t="str">
        <f t="shared" si="67"/>
        <v/>
      </c>
      <c r="W125" s="56">
        <f t="shared" si="68"/>
        <v>0</v>
      </c>
    </row>
    <row r="126" spans="1:23">
      <c r="A126" s="15" t="s">
        <v>272</v>
      </c>
      <c r="B126" s="15" t="s">
        <v>273</v>
      </c>
      <c r="C126" s="18">
        <f>Sales!D155</f>
        <v>3</v>
      </c>
      <c r="D126" s="16">
        <f>Sales!F155</f>
        <v>60</v>
      </c>
      <c r="E126" s="17">
        <f>'Used Details'!R188</f>
        <v>0.41</v>
      </c>
      <c r="F126" s="17">
        <v>0.1774</v>
      </c>
      <c r="G126" s="48">
        <f t="shared" si="59"/>
        <v>0.2326</v>
      </c>
      <c r="H126" s="17">
        <f>'Used Details'!S188</f>
        <v>10.5</v>
      </c>
      <c r="I126" s="17">
        <v>4.5</v>
      </c>
      <c r="J126" s="49">
        <f t="shared" si="60"/>
        <v>6</v>
      </c>
      <c r="K126" s="17">
        <f>'Used Details'!T188</f>
        <v>0.3</v>
      </c>
      <c r="L126" s="17">
        <v>0.1</v>
      </c>
      <c r="M126" s="48">
        <f t="shared" si="61"/>
        <v>0.2</v>
      </c>
      <c r="N126" s="18">
        <f>'Used Details'!U188</f>
        <v>0</v>
      </c>
      <c r="O126" s="18">
        <f t="shared" si="62"/>
        <v>0</v>
      </c>
      <c r="P126" s="61">
        <f t="shared" si="63"/>
        <v>0</v>
      </c>
      <c r="Q126" s="16">
        <f>'Used Details'!X188</f>
        <v>13.881600000000001</v>
      </c>
      <c r="R126" s="16">
        <v>6.01</v>
      </c>
      <c r="S126" s="50">
        <f t="shared" si="64"/>
        <v>7.8715999999999999</v>
      </c>
      <c r="T126" s="57">
        <f t="shared" si="65"/>
        <v>0.23136000000000001</v>
      </c>
      <c r="U126" s="57">
        <f t="shared" si="66"/>
        <v>0.10016666666667</v>
      </c>
      <c r="V126" s="67">
        <f t="shared" si="67"/>
        <v>1.3097504159733999</v>
      </c>
      <c r="W126" s="57">
        <f t="shared" si="68"/>
        <v>0.43294721069616998</v>
      </c>
    </row>
    <row r="127" spans="1:23">
      <c r="A127" s="15" t="s">
        <v>274</v>
      </c>
      <c r="B127" s="15" t="s">
        <v>275</v>
      </c>
      <c r="C127" s="18"/>
      <c r="D127" s="16"/>
      <c r="E127" s="18">
        <f>'Used Details'!R189</f>
        <v>0</v>
      </c>
      <c r="F127" s="18">
        <v>0</v>
      </c>
      <c r="G127" s="49">
        <f t="shared" si="59"/>
        <v>0</v>
      </c>
      <c r="H127" s="18">
        <f>'Used Details'!S189</f>
        <v>0</v>
      </c>
      <c r="I127" s="18">
        <v>0</v>
      </c>
      <c r="J127" s="49">
        <f t="shared" si="60"/>
        <v>0</v>
      </c>
      <c r="K127" s="18">
        <f>'Used Details'!T189</f>
        <v>0</v>
      </c>
      <c r="L127" s="18">
        <v>0</v>
      </c>
      <c r="M127" s="49">
        <f t="shared" si="61"/>
        <v>0</v>
      </c>
      <c r="N127" s="18">
        <f>'Used Details'!U189</f>
        <v>0</v>
      </c>
      <c r="O127" s="18">
        <f t="shared" si="62"/>
        <v>0</v>
      </c>
      <c r="P127" s="61">
        <f t="shared" si="63"/>
        <v>0</v>
      </c>
      <c r="Q127" s="16">
        <f>'Used Details'!X189</f>
        <v>-3.6400000000000002E-2</v>
      </c>
      <c r="R127" s="16">
        <v>0</v>
      </c>
      <c r="S127" s="50">
        <f t="shared" si="64"/>
        <v>-3.6400000000000002E-2</v>
      </c>
      <c r="T127" s="56" t="str">
        <f t="shared" si="65"/>
        <v/>
      </c>
      <c r="U127" s="56" t="str">
        <f t="shared" si="66"/>
        <v/>
      </c>
      <c r="V127" s="66" t="str">
        <f t="shared" si="67"/>
        <v/>
      </c>
      <c r="W127" s="56">
        <f t="shared" si="68"/>
        <v>0</v>
      </c>
    </row>
    <row r="128" spans="1:23">
      <c r="A128" s="23" t="s">
        <v>276</v>
      </c>
      <c r="B128" s="23"/>
      <c r="C128" s="53">
        <f>SUM(C77:C127)</f>
        <v>2397</v>
      </c>
      <c r="D128" s="25">
        <f>SUM(D77:D127)</f>
        <v>116618.94</v>
      </c>
      <c r="E128" s="26">
        <f>SUM(E77:E127)</f>
        <v>233.58</v>
      </c>
      <c r="F128" s="26">
        <f>SUM(F77:F127)</f>
        <v>233.565</v>
      </c>
      <c r="G128" s="26">
        <f t="shared" si="59"/>
        <v>1.4999999999986E-2</v>
      </c>
      <c r="H128" s="26">
        <f>SUM(H77:H127)</f>
        <v>7408</v>
      </c>
      <c r="I128" s="26">
        <f>SUM(I77:I127)</f>
        <v>7301</v>
      </c>
      <c r="J128" s="26">
        <f t="shared" si="60"/>
        <v>107</v>
      </c>
      <c r="K128" s="26">
        <f>SUM(K77:K127)</f>
        <v>219.4</v>
      </c>
      <c r="L128" s="26">
        <f>SUM(L77:L127)</f>
        <v>216.1</v>
      </c>
      <c r="M128" s="26">
        <f t="shared" si="61"/>
        <v>3.3</v>
      </c>
      <c r="N128" s="53">
        <f>SUM(N77:N127)</f>
        <v>0</v>
      </c>
      <c r="O128" s="53">
        <f>SUM(O77:O127)</f>
        <v>0</v>
      </c>
      <c r="P128" s="53">
        <f t="shared" si="63"/>
        <v>0</v>
      </c>
      <c r="Q128" s="25">
        <f>SUM(Q77:Q127)</f>
        <v>12201.391900000001</v>
      </c>
      <c r="R128" s="25">
        <f>SUM(R77:R127)</f>
        <v>12110.19</v>
      </c>
      <c r="S128" s="25">
        <f t="shared" si="64"/>
        <v>91.201900000001999</v>
      </c>
      <c r="T128" s="63">
        <f t="shared" si="65"/>
        <v>0.10462616021034001</v>
      </c>
      <c r="U128" s="63">
        <f t="shared" si="66"/>
        <v>0.10384410971322</v>
      </c>
      <c r="V128" s="63">
        <f t="shared" si="67"/>
        <v>7.5310048810137004E-3</v>
      </c>
      <c r="W128" s="63">
        <f t="shared" si="68"/>
        <v>0.99252528721744004</v>
      </c>
    </row>
    <row r="129" spans="1:23">
      <c r="A129" s="13" t="s">
        <v>277</v>
      </c>
      <c r="B129" s="13"/>
      <c r="C129" s="18"/>
      <c r="D129" s="16"/>
      <c r="G129" s="48"/>
      <c r="J129" s="48"/>
      <c r="M129" s="48"/>
      <c r="N129" s="18"/>
      <c r="O129" s="18"/>
      <c r="P129" s="61"/>
      <c r="Q129" s="16"/>
      <c r="R129" s="16"/>
      <c r="S129" s="50"/>
      <c r="T129" s="56"/>
      <c r="U129" s="56"/>
      <c r="V129" s="66"/>
      <c r="W129" s="56"/>
    </row>
    <row r="130" spans="1:23">
      <c r="A130" s="15" t="s">
        <v>278</v>
      </c>
      <c r="B130" s="15" t="s">
        <v>279</v>
      </c>
      <c r="C130" s="18">
        <f>Sales!D159</f>
        <v>3</v>
      </c>
      <c r="D130" s="16">
        <f>Sales!F159</f>
        <v>39</v>
      </c>
      <c r="E130" s="17">
        <f>'Used Details'!R193</f>
        <v>0.18</v>
      </c>
      <c r="F130" s="17">
        <v>0.1331</v>
      </c>
      <c r="G130" s="48">
        <f t="shared" ref="G130:G161" si="69">IF(E130="",0,E130)-IF(F130="",0,F130)</f>
        <v>4.6899999999999997E-2</v>
      </c>
      <c r="H130" s="18">
        <f>'Used Details'!S193</f>
        <v>6</v>
      </c>
      <c r="I130" s="17">
        <v>4.5</v>
      </c>
      <c r="J130" s="48">
        <f t="shared" ref="J130:J161" si="70">(IF(H130="",0,H130)-IF(I130="",0,I130))</f>
        <v>1.5</v>
      </c>
      <c r="K130" s="17">
        <f>'Used Details'!T193</f>
        <v>0.2</v>
      </c>
      <c r="L130" s="17">
        <v>0.1</v>
      </c>
      <c r="M130" s="48">
        <f t="shared" ref="M130:M161" si="71">(IF(K130="",0,K130)-IF(L130="",0,L130))</f>
        <v>0.1</v>
      </c>
      <c r="N130" s="18">
        <f>'Used Details'!U193</f>
        <v>0</v>
      </c>
      <c r="O130" s="18">
        <f t="shared" ref="O130:O161" si="72">ROUND(0,0)</f>
        <v>0</v>
      </c>
      <c r="P130" s="61">
        <f t="shared" ref="P130:P161" si="73">ROUND((IF(N130="",0,N130)-IF(O130="",0,O130)),0)</f>
        <v>0</v>
      </c>
      <c r="Q130" s="16">
        <f>'Used Details'!X193</f>
        <v>3.2113999999999998</v>
      </c>
      <c r="R130" s="16">
        <v>2.37</v>
      </c>
      <c r="S130" s="50">
        <f t="shared" ref="S130:S161" si="74">IF(Q130="",0,Q130)-IF(R130="",0,R130)</f>
        <v>0.84140000000000004</v>
      </c>
      <c r="T130" s="57">
        <f t="shared" ref="T130:T161" si="75">IF(OR(D130=0,D130=""),"",Q130/D130)</f>
        <v>8.2343589743590004E-2</v>
      </c>
      <c r="U130" s="57">
        <f t="shared" ref="U130:U161" si="76">IF(OR(D130=0,D130=""),"",R130/D130)</f>
        <v>6.0769230769230999E-2</v>
      </c>
      <c r="V130" s="67">
        <f t="shared" ref="V130:V161" si="77">IF(OR(U130=0,U130=""),T130,(T130-U130)/U130)</f>
        <v>0.35502109704640999</v>
      </c>
      <c r="W130" s="57">
        <f t="shared" ref="W130:W161" si="78">IF(Q130=0,"",(R130/Q130))</f>
        <v>0.73799588964314999</v>
      </c>
    </row>
    <row r="131" spans="1:23">
      <c r="A131" s="15" t="s">
        <v>280</v>
      </c>
      <c r="B131" s="15" t="s">
        <v>281</v>
      </c>
      <c r="C131" s="18">
        <f>Sales!D161</f>
        <v>11</v>
      </c>
      <c r="D131" s="16">
        <f>Sales!F161</f>
        <v>44</v>
      </c>
      <c r="E131" s="54">
        <f>'Used Details'!R194</f>
        <v>-0.37</v>
      </c>
      <c r="F131" s="17">
        <v>0.48799999999999999</v>
      </c>
      <c r="G131" s="48">
        <f t="shared" si="69"/>
        <v>-0.85799999999999998</v>
      </c>
      <c r="H131" s="17">
        <f>'Used Details'!S194</f>
        <v>-12.4</v>
      </c>
      <c r="I131" s="17">
        <v>16.5</v>
      </c>
      <c r="J131" s="48">
        <f t="shared" si="70"/>
        <v>-28.9</v>
      </c>
      <c r="K131" s="17">
        <f>'Used Details'!T194</f>
        <v>-0.4</v>
      </c>
      <c r="L131" s="17">
        <v>0.5</v>
      </c>
      <c r="M131" s="48">
        <f t="shared" si="71"/>
        <v>-0.9</v>
      </c>
      <c r="N131" s="18">
        <f>'Used Details'!U194</f>
        <v>0</v>
      </c>
      <c r="O131" s="18">
        <f t="shared" si="72"/>
        <v>0</v>
      </c>
      <c r="P131" s="61">
        <f t="shared" si="73"/>
        <v>0</v>
      </c>
      <c r="Q131" s="16">
        <f>'Used Details'!X194</f>
        <v>-3.677</v>
      </c>
      <c r="R131" s="16">
        <v>4.8499999999999996</v>
      </c>
      <c r="S131" s="50">
        <f t="shared" si="74"/>
        <v>-8.5269999999999992</v>
      </c>
      <c r="T131" s="56">
        <f t="shared" si="75"/>
        <v>-8.3568181818182E-2</v>
      </c>
      <c r="U131" s="56">
        <f t="shared" si="76"/>
        <v>0.11022727272727</v>
      </c>
      <c r="V131" s="66">
        <f t="shared" si="77"/>
        <v>-1.7581443298968999</v>
      </c>
      <c r="W131" s="56">
        <f t="shared" si="78"/>
        <v>-1.319010062551</v>
      </c>
    </row>
    <row r="132" spans="1:23">
      <c r="A132" s="15" t="s">
        <v>282</v>
      </c>
      <c r="B132" s="15" t="s">
        <v>283</v>
      </c>
      <c r="C132" s="18"/>
      <c r="D132" s="16"/>
      <c r="E132" s="54">
        <f>'Used Details'!R195</f>
        <v>-0.2</v>
      </c>
      <c r="F132" s="18">
        <v>0</v>
      </c>
      <c r="G132" s="48">
        <f t="shared" si="69"/>
        <v>-0.2</v>
      </c>
      <c r="H132" s="17">
        <f>'Used Details'!S195</f>
        <v>-6.7</v>
      </c>
      <c r="I132" s="18">
        <v>0</v>
      </c>
      <c r="J132" s="48">
        <f t="shared" si="70"/>
        <v>-6.7</v>
      </c>
      <c r="K132" s="17">
        <f>'Used Details'!T195</f>
        <v>-0.2</v>
      </c>
      <c r="L132" s="18">
        <v>0</v>
      </c>
      <c r="M132" s="48">
        <f t="shared" si="71"/>
        <v>-0.2</v>
      </c>
      <c r="N132" s="18">
        <f>'Used Details'!U195</f>
        <v>0</v>
      </c>
      <c r="O132" s="18">
        <f t="shared" si="72"/>
        <v>0</v>
      </c>
      <c r="P132" s="61">
        <f t="shared" si="73"/>
        <v>0</v>
      </c>
      <c r="Q132" s="16">
        <f>'Used Details'!X195</f>
        <v>-7.3559000000000001</v>
      </c>
      <c r="R132" s="16">
        <v>0</v>
      </c>
      <c r="S132" s="50">
        <f t="shared" si="74"/>
        <v>-7.3559000000000001</v>
      </c>
      <c r="T132" s="56" t="str">
        <f t="shared" si="75"/>
        <v/>
      </c>
      <c r="U132" s="56" t="str">
        <f t="shared" si="76"/>
        <v/>
      </c>
      <c r="V132" s="66" t="str">
        <f t="shared" si="77"/>
        <v/>
      </c>
      <c r="W132" s="56">
        <f t="shared" si="78"/>
        <v>0</v>
      </c>
    </row>
    <row r="133" spans="1:23">
      <c r="A133" s="15" t="s">
        <v>284</v>
      </c>
      <c r="B133" s="15" t="s">
        <v>285</v>
      </c>
      <c r="C133" s="18">
        <f>Sales!D163</f>
        <v>4</v>
      </c>
      <c r="D133" s="16">
        <f>Sales!F163</f>
        <v>16</v>
      </c>
      <c r="E133" s="17">
        <f>'Used Details'!R196</f>
        <v>0.15</v>
      </c>
      <c r="F133" s="17">
        <v>0.17749999999999999</v>
      </c>
      <c r="G133" s="48">
        <f t="shared" si="69"/>
        <v>-2.75E-2</v>
      </c>
      <c r="H133" s="17">
        <f>'Used Details'!S196</f>
        <v>5.0999999999999996</v>
      </c>
      <c r="I133" s="18">
        <v>6</v>
      </c>
      <c r="J133" s="48">
        <f t="shared" si="70"/>
        <v>-0.9</v>
      </c>
      <c r="K133" s="17">
        <f>'Used Details'!T196</f>
        <v>0.2</v>
      </c>
      <c r="L133" s="17">
        <v>0.2</v>
      </c>
      <c r="M133" s="49">
        <f t="shared" si="71"/>
        <v>0</v>
      </c>
      <c r="N133" s="18">
        <f>'Used Details'!U196</f>
        <v>0</v>
      </c>
      <c r="O133" s="18">
        <f t="shared" si="72"/>
        <v>0</v>
      </c>
      <c r="P133" s="61">
        <f t="shared" si="73"/>
        <v>0</v>
      </c>
      <c r="Q133" s="16">
        <f>'Used Details'!X196</f>
        <v>4.5389999999999997</v>
      </c>
      <c r="R133" s="16">
        <v>5.37</v>
      </c>
      <c r="S133" s="50">
        <f t="shared" si="74"/>
        <v>-0.83099999999999996</v>
      </c>
      <c r="T133" s="56">
        <f t="shared" si="75"/>
        <v>0.28368749999999998</v>
      </c>
      <c r="U133" s="56">
        <f t="shared" si="76"/>
        <v>0.33562500000000001</v>
      </c>
      <c r="V133" s="66">
        <f t="shared" si="77"/>
        <v>-0.15474860335196</v>
      </c>
      <c r="W133" s="56">
        <f t="shared" si="78"/>
        <v>1.1830799735624999</v>
      </c>
    </row>
    <row r="134" spans="1:23">
      <c r="A134" s="15" t="s">
        <v>286</v>
      </c>
      <c r="B134" s="15" t="s">
        <v>287</v>
      </c>
      <c r="C134" s="18">
        <f>Sales!D165</f>
        <v>4</v>
      </c>
      <c r="D134" s="16">
        <f>Sales!F165</f>
        <v>52</v>
      </c>
      <c r="E134" s="29"/>
      <c r="F134" s="17">
        <v>0.17749999999999999</v>
      </c>
      <c r="G134" s="48">
        <f t="shared" si="69"/>
        <v>-0.17749999999999999</v>
      </c>
      <c r="H134" s="18"/>
      <c r="I134" s="18">
        <v>6</v>
      </c>
      <c r="J134" s="49">
        <f t="shared" si="70"/>
        <v>-6</v>
      </c>
      <c r="K134" s="18">
        <v>0</v>
      </c>
      <c r="L134" s="17">
        <v>0.2</v>
      </c>
      <c r="M134" s="48">
        <f t="shared" si="71"/>
        <v>-0.2</v>
      </c>
      <c r="N134" s="18">
        <v>0</v>
      </c>
      <c r="O134" s="18">
        <f t="shared" si="72"/>
        <v>0</v>
      </c>
      <c r="P134" s="61">
        <f t="shared" si="73"/>
        <v>0</v>
      </c>
      <c r="Q134" s="16">
        <v>0</v>
      </c>
      <c r="R134" s="16">
        <v>3.55</v>
      </c>
      <c r="S134" s="50">
        <f t="shared" si="74"/>
        <v>-3.55</v>
      </c>
      <c r="T134" s="56">
        <f t="shared" si="75"/>
        <v>0</v>
      </c>
      <c r="U134" s="56">
        <f t="shared" si="76"/>
        <v>6.8269230769230999E-2</v>
      </c>
      <c r="V134" s="66">
        <f t="shared" si="77"/>
        <v>-1</v>
      </c>
      <c r="W134" s="56" t="str">
        <f t="shared" si="78"/>
        <v/>
      </c>
    </row>
    <row r="135" spans="1:23">
      <c r="A135" s="15" t="s">
        <v>288</v>
      </c>
      <c r="B135" s="15" t="s">
        <v>289</v>
      </c>
      <c r="C135" s="18">
        <f>Sales!D168</f>
        <v>4</v>
      </c>
      <c r="D135" s="16">
        <f>Sales!F168</f>
        <v>113</v>
      </c>
      <c r="E135" s="17">
        <f>'Used Details'!R198</f>
        <v>1.17</v>
      </c>
      <c r="F135" s="17">
        <v>1.1774</v>
      </c>
      <c r="G135" s="48">
        <f t="shared" si="69"/>
        <v>-7.4000000000001001E-3</v>
      </c>
      <c r="H135" s="17">
        <f>'Used Details'!S198</f>
        <v>29.6</v>
      </c>
      <c r="I135" s="17">
        <v>29.9</v>
      </c>
      <c r="J135" s="48">
        <f t="shared" si="70"/>
        <v>-0.3</v>
      </c>
      <c r="K135" s="17">
        <f>'Used Details'!T198</f>
        <v>0.9</v>
      </c>
      <c r="L135" s="17">
        <v>0.9</v>
      </c>
      <c r="M135" s="49">
        <f t="shared" si="71"/>
        <v>0</v>
      </c>
      <c r="N135" s="18">
        <f>'Used Details'!U198</f>
        <v>0</v>
      </c>
      <c r="O135" s="18">
        <f t="shared" si="72"/>
        <v>0</v>
      </c>
      <c r="P135" s="61">
        <f t="shared" si="73"/>
        <v>0</v>
      </c>
      <c r="Q135" s="16">
        <f>'Used Details'!X198</f>
        <v>75.836799999999997</v>
      </c>
      <c r="R135" s="16">
        <v>76.319999999999993</v>
      </c>
      <c r="S135" s="50">
        <f t="shared" si="74"/>
        <v>-0.48320000000000002</v>
      </c>
      <c r="T135" s="56">
        <f t="shared" si="75"/>
        <v>0.67112212389380999</v>
      </c>
      <c r="U135" s="56">
        <f t="shared" si="76"/>
        <v>0.67539823008849997</v>
      </c>
      <c r="V135" s="66">
        <f t="shared" si="77"/>
        <v>-6.3312368972745997E-3</v>
      </c>
      <c r="W135" s="56">
        <f t="shared" si="78"/>
        <v>1.0063715768598001</v>
      </c>
    </row>
    <row r="136" spans="1:23">
      <c r="A136" s="15" t="s">
        <v>290</v>
      </c>
      <c r="B136" s="15" t="s">
        <v>291</v>
      </c>
      <c r="C136" s="18">
        <f>Sales!D170</f>
        <v>4</v>
      </c>
      <c r="D136" s="16">
        <f>Sales!F170</f>
        <v>58</v>
      </c>
      <c r="E136" s="17">
        <f>'Used Details'!R199</f>
        <v>0.2</v>
      </c>
      <c r="F136" s="17">
        <v>0.17749999999999999</v>
      </c>
      <c r="G136" s="48">
        <f t="shared" si="69"/>
        <v>2.2499999999999999E-2</v>
      </c>
      <c r="H136" s="17">
        <f>'Used Details'!S199</f>
        <v>6.8</v>
      </c>
      <c r="I136" s="18">
        <v>6</v>
      </c>
      <c r="J136" s="48">
        <f t="shared" si="70"/>
        <v>0.8</v>
      </c>
      <c r="K136" s="17">
        <f>'Used Details'!T199</f>
        <v>0.2</v>
      </c>
      <c r="L136" s="17">
        <v>0.2</v>
      </c>
      <c r="M136" s="49">
        <f t="shared" si="71"/>
        <v>0</v>
      </c>
      <c r="N136" s="18">
        <f>'Used Details'!U199</f>
        <v>0</v>
      </c>
      <c r="O136" s="18">
        <f t="shared" si="72"/>
        <v>0</v>
      </c>
      <c r="P136" s="61">
        <f t="shared" si="73"/>
        <v>0</v>
      </c>
      <c r="Q136" s="16">
        <f>'Used Details'!X199</f>
        <v>4.6322000000000001</v>
      </c>
      <c r="R136" s="16">
        <v>4.1100000000000003</v>
      </c>
      <c r="S136" s="50">
        <f t="shared" si="74"/>
        <v>0.5222</v>
      </c>
      <c r="T136" s="57">
        <f t="shared" si="75"/>
        <v>7.9865517241378997E-2</v>
      </c>
      <c r="U136" s="57">
        <f t="shared" si="76"/>
        <v>7.0862068965517E-2</v>
      </c>
      <c r="V136" s="67">
        <f t="shared" si="77"/>
        <v>0.12705596107056</v>
      </c>
      <c r="W136" s="57">
        <f t="shared" si="78"/>
        <v>0.88726738914555003</v>
      </c>
    </row>
    <row r="137" spans="1:23">
      <c r="A137" s="15" t="s">
        <v>292</v>
      </c>
      <c r="B137" s="15" t="s">
        <v>293</v>
      </c>
      <c r="C137" s="18">
        <f>Sales!D172</f>
        <v>2</v>
      </c>
      <c r="D137" s="16">
        <f>Sales!F172</f>
        <v>1600</v>
      </c>
      <c r="E137" s="18">
        <f>'Used Details'!R200</f>
        <v>2</v>
      </c>
      <c r="F137" s="18">
        <v>2</v>
      </c>
      <c r="G137" s="49">
        <f t="shared" si="69"/>
        <v>0</v>
      </c>
      <c r="H137" s="17">
        <f>'Used Details'!S200</f>
        <v>50.8</v>
      </c>
      <c r="I137" s="17">
        <v>50.7</v>
      </c>
      <c r="J137" s="48">
        <f t="shared" si="70"/>
        <v>9.9999999999993996E-2</v>
      </c>
      <c r="K137" s="17">
        <f>'Used Details'!T200</f>
        <v>1.5</v>
      </c>
      <c r="L137" s="17">
        <v>1.5</v>
      </c>
      <c r="M137" s="49">
        <f t="shared" si="71"/>
        <v>0</v>
      </c>
      <c r="N137" s="18">
        <f>'Used Details'!U200</f>
        <v>0</v>
      </c>
      <c r="O137" s="18">
        <f t="shared" si="72"/>
        <v>0</v>
      </c>
      <c r="P137" s="61">
        <f t="shared" si="73"/>
        <v>0</v>
      </c>
      <c r="Q137" s="16">
        <f>'Used Details'!X200</f>
        <v>149.64699999999999</v>
      </c>
      <c r="R137" s="16">
        <v>149.65</v>
      </c>
      <c r="S137" s="50">
        <f t="shared" si="74"/>
        <v>-3.0000000000142998E-3</v>
      </c>
      <c r="T137" s="56">
        <f t="shared" si="75"/>
        <v>9.3529374999999998E-2</v>
      </c>
      <c r="U137" s="56">
        <f t="shared" si="76"/>
        <v>9.3531249999999996E-2</v>
      </c>
      <c r="V137" s="66">
        <f t="shared" si="77"/>
        <v>-2.0046775810354998E-5</v>
      </c>
      <c r="W137" s="56">
        <f t="shared" si="78"/>
        <v>1.0000200471777001</v>
      </c>
    </row>
    <row r="138" spans="1:23">
      <c r="A138" s="15" t="s">
        <v>294</v>
      </c>
      <c r="B138" s="15" t="s">
        <v>295</v>
      </c>
      <c r="C138" s="18">
        <f>Sales!D177</f>
        <v>95</v>
      </c>
      <c r="D138" s="16">
        <f>Sales!F177</f>
        <v>2739</v>
      </c>
      <c r="E138" s="17">
        <f>'Used Details'!R204</f>
        <v>8.2100000000000009</v>
      </c>
      <c r="F138" s="17">
        <v>8.0373000000000001</v>
      </c>
      <c r="G138" s="48">
        <f t="shared" si="69"/>
        <v>0.17269999999999999</v>
      </c>
      <c r="H138" s="17">
        <f>'Used Details'!S204</f>
        <v>277.60000000000002</v>
      </c>
      <c r="I138" s="17">
        <v>271.7</v>
      </c>
      <c r="J138" s="48">
        <f t="shared" si="70"/>
        <v>5.9</v>
      </c>
      <c r="K138" s="17">
        <f>'Used Details'!T204</f>
        <v>8.1999999999999993</v>
      </c>
      <c r="L138" s="18">
        <v>8</v>
      </c>
      <c r="M138" s="48">
        <f t="shared" si="71"/>
        <v>0.2</v>
      </c>
      <c r="N138" s="18">
        <f>'Used Details'!U204</f>
        <v>0</v>
      </c>
      <c r="O138" s="18">
        <f t="shared" si="72"/>
        <v>0</v>
      </c>
      <c r="P138" s="61">
        <f t="shared" si="73"/>
        <v>0</v>
      </c>
      <c r="Q138" s="16">
        <f>'Used Details'!X204</f>
        <v>221.71860000000001</v>
      </c>
      <c r="R138" s="16">
        <v>217.05</v>
      </c>
      <c r="S138" s="50">
        <f t="shared" si="74"/>
        <v>4.6685999999999996</v>
      </c>
      <c r="T138" s="56">
        <f t="shared" si="75"/>
        <v>8.0948740416210002E-2</v>
      </c>
      <c r="U138" s="56">
        <f t="shared" si="76"/>
        <v>7.9244249726176996E-2</v>
      </c>
      <c r="V138" s="66">
        <f t="shared" si="77"/>
        <v>2.1509329647546999E-2</v>
      </c>
      <c r="W138" s="56">
        <f t="shared" si="78"/>
        <v>0.97894357983498004</v>
      </c>
    </row>
    <row r="139" spans="1:23">
      <c r="A139" s="15" t="s">
        <v>296</v>
      </c>
      <c r="B139" s="15" t="s">
        <v>297</v>
      </c>
      <c r="C139" s="18">
        <f>Sales!D180</f>
        <v>2</v>
      </c>
      <c r="D139" s="16">
        <f>Sales!F180</f>
        <v>43</v>
      </c>
      <c r="E139" s="17">
        <f>'Used Details'!R205</f>
        <v>1.46</v>
      </c>
      <c r="F139" s="17">
        <v>1.0444</v>
      </c>
      <c r="G139" s="48">
        <f t="shared" si="69"/>
        <v>0.41560000000000002</v>
      </c>
      <c r="H139" s="17">
        <f>'Used Details'!S205</f>
        <v>49.4</v>
      </c>
      <c r="I139" s="17">
        <v>35.299999999999997</v>
      </c>
      <c r="J139" s="48">
        <f t="shared" si="70"/>
        <v>14.1</v>
      </c>
      <c r="K139" s="17">
        <f>'Used Details'!T205</f>
        <v>1.5</v>
      </c>
      <c r="L139" s="18">
        <v>1</v>
      </c>
      <c r="M139" s="48">
        <f t="shared" si="71"/>
        <v>0.5</v>
      </c>
      <c r="N139" s="18">
        <f>'Used Details'!U205</f>
        <v>0</v>
      </c>
      <c r="O139" s="18">
        <f t="shared" si="72"/>
        <v>0</v>
      </c>
      <c r="P139" s="61">
        <f t="shared" si="73"/>
        <v>0</v>
      </c>
      <c r="Q139" s="16">
        <f>'Used Details'!X205</f>
        <v>40.913600000000002</v>
      </c>
      <c r="R139" s="16">
        <v>29.27</v>
      </c>
      <c r="S139" s="50">
        <f t="shared" si="74"/>
        <v>11.643599999999999</v>
      </c>
      <c r="T139" s="57">
        <f t="shared" si="75"/>
        <v>0.95147906976744001</v>
      </c>
      <c r="U139" s="57">
        <f t="shared" si="76"/>
        <v>0.68069767441859996</v>
      </c>
      <c r="V139" s="67">
        <f t="shared" si="77"/>
        <v>0.39779979501196</v>
      </c>
      <c r="W139" s="57">
        <f t="shared" si="78"/>
        <v>0.71541003480505005</v>
      </c>
    </row>
    <row r="140" spans="1:23">
      <c r="A140" s="15" t="s">
        <v>298</v>
      </c>
      <c r="B140" s="15" t="s">
        <v>299</v>
      </c>
      <c r="C140" s="18"/>
      <c r="D140" s="16"/>
      <c r="E140" s="18">
        <f>'Used Details'!R206</f>
        <v>0</v>
      </c>
      <c r="F140" s="18">
        <v>0</v>
      </c>
      <c r="G140" s="49">
        <f t="shared" si="69"/>
        <v>0</v>
      </c>
      <c r="H140" s="17">
        <f>'Used Details'!S206</f>
        <v>0.1</v>
      </c>
      <c r="I140" s="18">
        <v>0</v>
      </c>
      <c r="J140" s="48">
        <f t="shared" si="70"/>
        <v>0.1</v>
      </c>
      <c r="K140" s="18">
        <f>'Used Details'!T206</f>
        <v>0</v>
      </c>
      <c r="L140" s="18">
        <v>0</v>
      </c>
      <c r="M140" s="49">
        <f t="shared" si="71"/>
        <v>0</v>
      </c>
      <c r="N140" s="18">
        <f>'Used Details'!U206</f>
        <v>0</v>
      </c>
      <c r="O140" s="18">
        <f t="shared" si="72"/>
        <v>0</v>
      </c>
      <c r="P140" s="61">
        <f t="shared" si="73"/>
        <v>0</v>
      </c>
      <c r="Q140" s="16">
        <f>'Used Details'!X206</f>
        <v>6.3E-2</v>
      </c>
      <c r="R140" s="16">
        <v>0</v>
      </c>
      <c r="S140" s="50">
        <f t="shared" si="74"/>
        <v>6.3E-2</v>
      </c>
      <c r="T140" s="56" t="str">
        <f t="shared" si="75"/>
        <v/>
      </c>
      <c r="U140" s="56" t="str">
        <f t="shared" si="76"/>
        <v/>
      </c>
      <c r="V140" s="66" t="str">
        <f t="shared" si="77"/>
        <v/>
      </c>
      <c r="W140" s="56">
        <f t="shared" si="78"/>
        <v>0</v>
      </c>
    </row>
    <row r="141" spans="1:23">
      <c r="A141" s="15" t="s">
        <v>300</v>
      </c>
      <c r="B141" s="15" t="s">
        <v>301</v>
      </c>
      <c r="C141" s="18">
        <f>Sales!D182</f>
        <v>1</v>
      </c>
      <c r="D141" s="16">
        <f>Sales!F182</f>
        <v>15</v>
      </c>
      <c r="E141" s="17">
        <f>'Used Details'!R207</f>
        <v>0.24</v>
      </c>
      <c r="F141" s="17">
        <v>4.4400000000000002E-2</v>
      </c>
      <c r="G141" s="48">
        <f t="shared" si="69"/>
        <v>0.1956</v>
      </c>
      <c r="H141" s="18">
        <f>'Used Details'!S207</f>
        <v>8</v>
      </c>
      <c r="I141" s="17">
        <v>1.5</v>
      </c>
      <c r="J141" s="48">
        <f t="shared" si="70"/>
        <v>6.5</v>
      </c>
      <c r="K141" s="17">
        <f>'Used Details'!T207</f>
        <v>0.2</v>
      </c>
      <c r="L141" s="18">
        <v>0</v>
      </c>
      <c r="M141" s="48">
        <f t="shared" si="71"/>
        <v>0.2</v>
      </c>
      <c r="N141" s="18">
        <f>'Used Details'!U207</f>
        <v>0</v>
      </c>
      <c r="O141" s="18">
        <f t="shared" si="72"/>
        <v>0</v>
      </c>
      <c r="P141" s="61">
        <f t="shared" si="73"/>
        <v>0</v>
      </c>
      <c r="Q141" s="16">
        <f>'Used Details'!X207</f>
        <v>6.6276000000000002</v>
      </c>
      <c r="R141" s="16">
        <v>1.23</v>
      </c>
      <c r="S141" s="50">
        <f t="shared" si="74"/>
        <v>5.3975999999999997</v>
      </c>
      <c r="T141" s="57">
        <f t="shared" si="75"/>
        <v>0.44184000000000001</v>
      </c>
      <c r="U141" s="57">
        <f t="shared" si="76"/>
        <v>8.2000000000000003E-2</v>
      </c>
      <c r="V141" s="67">
        <f t="shared" si="77"/>
        <v>4.3882926829268003</v>
      </c>
      <c r="W141" s="57">
        <f t="shared" si="78"/>
        <v>0.18558754300199001</v>
      </c>
    </row>
    <row r="142" spans="1:23">
      <c r="A142" s="15" t="s">
        <v>302</v>
      </c>
      <c r="B142" s="15" t="s">
        <v>303</v>
      </c>
      <c r="C142" s="18">
        <f>Sales!D184</f>
        <v>1</v>
      </c>
      <c r="D142" s="16">
        <f>Sales!F184</f>
        <v>15</v>
      </c>
      <c r="E142" s="17">
        <f>'Used Details'!R208</f>
        <v>0.26</v>
      </c>
      <c r="F142" s="17">
        <v>5.91E-2</v>
      </c>
      <c r="G142" s="48">
        <f t="shared" si="69"/>
        <v>0.2009</v>
      </c>
      <c r="H142" s="17">
        <f>'Used Details'!S208</f>
        <v>6.5</v>
      </c>
      <c r="I142" s="17">
        <v>1.5</v>
      </c>
      <c r="J142" s="49">
        <f t="shared" si="70"/>
        <v>5</v>
      </c>
      <c r="K142" s="17">
        <f>'Used Details'!T208</f>
        <v>0.2</v>
      </c>
      <c r="L142" s="18">
        <v>0</v>
      </c>
      <c r="M142" s="48">
        <f t="shared" si="71"/>
        <v>0.2</v>
      </c>
      <c r="N142" s="18">
        <f>'Used Details'!U208</f>
        <v>0</v>
      </c>
      <c r="O142" s="18">
        <f t="shared" si="72"/>
        <v>0</v>
      </c>
      <c r="P142" s="61">
        <f t="shared" si="73"/>
        <v>0</v>
      </c>
      <c r="Q142" s="16">
        <f>'Used Details'!X208</f>
        <v>6.4349999999999996</v>
      </c>
      <c r="R142" s="16">
        <v>1.46</v>
      </c>
      <c r="S142" s="50">
        <f t="shared" si="74"/>
        <v>4.9749999999999996</v>
      </c>
      <c r="T142" s="57">
        <f t="shared" si="75"/>
        <v>0.42899999999999999</v>
      </c>
      <c r="U142" s="57">
        <f t="shared" si="76"/>
        <v>9.7333333333332994E-2</v>
      </c>
      <c r="V142" s="67">
        <f t="shared" si="77"/>
        <v>3.4075342465752998</v>
      </c>
      <c r="W142" s="57">
        <f t="shared" si="78"/>
        <v>0.22688422688422999</v>
      </c>
    </row>
    <row r="143" spans="1:23">
      <c r="A143" s="15" t="s">
        <v>304</v>
      </c>
      <c r="B143" s="15" t="s">
        <v>305</v>
      </c>
      <c r="C143" s="18">
        <f>Sales!D186</f>
        <v>9</v>
      </c>
      <c r="D143" s="16">
        <f>Sales!F186</f>
        <v>137</v>
      </c>
      <c r="E143" s="17">
        <f>'Used Details'!R209</f>
        <v>0.6</v>
      </c>
      <c r="F143" s="17">
        <v>0.39929999999999999</v>
      </c>
      <c r="G143" s="48">
        <f t="shared" si="69"/>
        <v>0.20069999999999999</v>
      </c>
      <c r="H143" s="17">
        <f>'Used Details'!S209</f>
        <v>20.3</v>
      </c>
      <c r="I143" s="17">
        <v>13.5</v>
      </c>
      <c r="J143" s="48">
        <f t="shared" si="70"/>
        <v>6.8</v>
      </c>
      <c r="K143" s="17">
        <f>'Used Details'!T209</f>
        <v>0.6</v>
      </c>
      <c r="L143" s="17">
        <v>0.4</v>
      </c>
      <c r="M143" s="48">
        <f t="shared" si="71"/>
        <v>0.2</v>
      </c>
      <c r="N143" s="18">
        <f>'Used Details'!U209</f>
        <v>0</v>
      </c>
      <c r="O143" s="18">
        <f t="shared" si="72"/>
        <v>0</v>
      </c>
      <c r="P143" s="61">
        <f t="shared" si="73"/>
        <v>0</v>
      </c>
      <c r="Q143" s="16">
        <f>'Used Details'!X209</f>
        <v>16.769200000000001</v>
      </c>
      <c r="R143" s="16">
        <v>11.16</v>
      </c>
      <c r="S143" s="50">
        <f t="shared" si="74"/>
        <v>5.6092000000000004</v>
      </c>
      <c r="T143" s="57">
        <f t="shared" si="75"/>
        <v>0.12240291970802999</v>
      </c>
      <c r="U143" s="57">
        <f t="shared" si="76"/>
        <v>8.1459854014599001E-2</v>
      </c>
      <c r="V143" s="67">
        <f t="shared" si="77"/>
        <v>0.50261648745520004</v>
      </c>
      <c r="W143" s="57">
        <f t="shared" si="78"/>
        <v>0.66550580826754002</v>
      </c>
    </row>
    <row r="144" spans="1:23">
      <c r="A144" s="15" t="s">
        <v>306</v>
      </c>
      <c r="B144" s="15" t="s">
        <v>307</v>
      </c>
      <c r="C144" s="18"/>
      <c r="D144" s="16"/>
      <c r="E144" s="17">
        <f>'Used Details'!R210</f>
        <v>0.23</v>
      </c>
      <c r="F144" s="18">
        <v>0</v>
      </c>
      <c r="G144" s="48">
        <f t="shared" si="69"/>
        <v>0.23</v>
      </c>
      <c r="H144" s="17">
        <f>'Used Details'!S210</f>
        <v>7.9</v>
      </c>
      <c r="I144" s="18">
        <v>0</v>
      </c>
      <c r="J144" s="48">
        <f t="shared" si="70"/>
        <v>7.9</v>
      </c>
      <c r="K144" s="17">
        <f>'Used Details'!T210</f>
        <v>0.2</v>
      </c>
      <c r="L144" s="18">
        <v>0</v>
      </c>
      <c r="M144" s="48">
        <f t="shared" si="71"/>
        <v>0.2</v>
      </c>
      <c r="N144" s="18">
        <f>'Used Details'!U210</f>
        <v>0</v>
      </c>
      <c r="O144" s="18">
        <f t="shared" si="72"/>
        <v>0</v>
      </c>
      <c r="P144" s="61">
        <f t="shared" si="73"/>
        <v>0</v>
      </c>
      <c r="Q144" s="16">
        <f>'Used Details'!X210</f>
        <v>6.5380000000000003</v>
      </c>
      <c r="R144" s="16">
        <v>0</v>
      </c>
      <c r="S144" s="50">
        <f t="shared" si="74"/>
        <v>6.5380000000000003</v>
      </c>
      <c r="T144" s="56" t="str">
        <f t="shared" si="75"/>
        <v/>
      </c>
      <c r="U144" s="56" t="str">
        <f t="shared" si="76"/>
        <v/>
      </c>
      <c r="V144" s="66" t="str">
        <f t="shared" si="77"/>
        <v/>
      </c>
      <c r="W144" s="56">
        <f t="shared" si="78"/>
        <v>0</v>
      </c>
    </row>
    <row r="145" spans="1:23">
      <c r="A145" s="15" t="s">
        <v>308</v>
      </c>
      <c r="B145" s="15" t="s">
        <v>309</v>
      </c>
      <c r="C145" s="18">
        <f>Sales!D188</f>
        <v>1</v>
      </c>
      <c r="D145" s="16">
        <f>Sales!F188</f>
        <v>28</v>
      </c>
      <c r="E145" s="17">
        <f>'Used Details'!R211</f>
        <v>1.07</v>
      </c>
      <c r="F145" s="18">
        <v>1</v>
      </c>
      <c r="G145" s="48">
        <f t="shared" si="69"/>
        <v>7.0000000000000007E-2</v>
      </c>
      <c r="H145" s="17">
        <f>'Used Details'!S211</f>
        <v>36.1</v>
      </c>
      <c r="I145" s="17">
        <v>33.799999999999997</v>
      </c>
      <c r="J145" s="48">
        <f t="shared" si="70"/>
        <v>2.2999999999999998</v>
      </c>
      <c r="K145" s="17">
        <f>'Used Details'!T211</f>
        <v>1.1000000000000001</v>
      </c>
      <c r="L145" s="18">
        <v>1</v>
      </c>
      <c r="M145" s="48">
        <f t="shared" si="71"/>
        <v>0.1</v>
      </c>
      <c r="N145" s="18">
        <f>'Used Details'!U211</f>
        <v>0</v>
      </c>
      <c r="O145" s="18">
        <f t="shared" si="72"/>
        <v>0</v>
      </c>
      <c r="P145" s="61">
        <f t="shared" si="73"/>
        <v>0</v>
      </c>
      <c r="Q145" s="16">
        <f>'Used Details'!X211</f>
        <v>32.064</v>
      </c>
      <c r="R145" s="16">
        <v>29.97</v>
      </c>
      <c r="S145" s="50">
        <f t="shared" si="74"/>
        <v>2.0939999999999999</v>
      </c>
      <c r="T145" s="57">
        <f t="shared" si="75"/>
        <v>1.1451428571429001</v>
      </c>
      <c r="U145" s="57">
        <f t="shared" si="76"/>
        <v>1.0703571428570999</v>
      </c>
      <c r="V145" s="67">
        <f t="shared" si="77"/>
        <v>6.9869869869869997E-2</v>
      </c>
      <c r="W145" s="57">
        <f t="shared" si="78"/>
        <v>0.93469311377246</v>
      </c>
    </row>
    <row r="146" spans="1:23">
      <c r="A146" s="15" t="s">
        <v>310</v>
      </c>
      <c r="B146" s="15" t="s">
        <v>311</v>
      </c>
      <c r="C146" s="18">
        <f>Sales!D190</f>
        <v>2</v>
      </c>
      <c r="D146" s="16">
        <f>Sales!F190</f>
        <v>34</v>
      </c>
      <c r="E146" s="29"/>
      <c r="F146" s="17">
        <v>0.1183</v>
      </c>
      <c r="G146" s="48">
        <f t="shared" si="69"/>
        <v>-0.1183</v>
      </c>
      <c r="H146" s="18"/>
      <c r="I146" s="18">
        <v>3</v>
      </c>
      <c r="J146" s="49">
        <f t="shared" si="70"/>
        <v>-3</v>
      </c>
      <c r="K146" s="18">
        <v>0</v>
      </c>
      <c r="L146" s="17">
        <v>0.1</v>
      </c>
      <c r="M146" s="48">
        <f t="shared" si="71"/>
        <v>-0.1</v>
      </c>
      <c r="N146" s="18">
        <v>0</v>
      </c>
      <c r="O146" s="18">
        <f t="shared" si="72"/>
        <v>0</v>
      </c>
      <c r="P146" s="61">
        <f t="shared" si="73"/>
        <v>0</v>
      </c>
      <c r="Q146" s="16">
        <v>0</v>
      </c>
      <c r="R146" s="16">
        <v>3.73</v>
      </c>
      <c r="S146" s="50">
        <f t="shared" si="74"/>
        <v>-3.73</v>
      </c>
      <c r="T146" s="56">
        <f t="shared" si="75"/>
        <v>0</v>
      </c>
      <c r="U146" s="56">
        <f t="shared" si="76"/>
        <v>0.10970588235294</v>
      </c>
      <c r="V146" s="66">
        <f t="shared" si="77"/>
        <v>-1</v>
      </c>
      <c r="W146" s="56" t="str">
        <f t="shared" si="78"/>
        <v/>
      </c>
    </row>
    <row r="147" spans="1:23">
      <c r="A147" s="15" t="s">
        <v>310</v>
      </c>
      <c r="B147" s="15" t="s">
        <v>312</v>
      </c>
      <c r="C147" s="18"/>
      <c r="D147" s="16"/>
      <c r="E147" s="54">
        <f>'Used Details'!R212</f>
        <v>-0.15</v>
      </c>
      <c r="F147" s="18">
        <v>0</v>
      </c>
      <c r="G147" s="48">
        <f t="shared" si="69"/>
        <v>-0.15</v>
      </c>
      <c r="H147" s="17">
        <f>'Used Details'!S212</f>
        <v>-5.0999999999999996</v>
      </c>
      <c r="I147" s="18">
        <v>0</v>
      </c>
      <c r="J147" s="48">
        <f t="shared" si="70"/>
        <v>-5.0999999999999996</v>
      </c>
      <c r="K147" s="17">
        <f>'Used Details'!T212</f>
        <v>-0.1</v>
      </c>
      <c r="L147" s="18">
        <v>0</v>
      </c>
      <c r="M147" s="48">
        <f t="shared" si="71"/>
        <v>-0.1</v>
      </c>
      <c r="N147" s="18">
        <f>'Used Details'!U212</f>
        <v>0</v>
      </c>
      <c r="O147" s="18">
        <f t="shared" si="72"/>
        <v>0</v>
      </c>
      <c r="P147" s="61">
        <f t="shared" si="73"/>
        <v>0</v>
      </c>
      <c r="Q147" s="16">
        <f>'Used Details'!X212</f>
        <v>-6.0309999999999997</v>
      </c>
      <c r="R147" s="16">
        <v>0</v>
      </c>
      <c r="S147" s="50">
        <f t="shared" si="74"/>
        <v>-6.0309999999999997</v>
      </c>
      <c r="T147" s="56" t="str">
        <f t="shared" si="75"/>
        <v/>
      </c>
      <c r="U147" s="56" t="str">
        <f t="shared" si="76"/>
        <v/>
      </c>
      <c r="V147" s="66" t="str">
        <f t="shared" si="77"/>
        <v/>
      </c>
      <c r="W147" s="56">
        <f t="shared" si="78"/>
        <v>0</v>
      </c>
    </row>
    <row r="148" spans="1:23">
      <c r="A148" s="15" t="s">
        <v>313</v>
      </c>
      <c r="B148" s="15" t="s">
        <v>314</v>
      </c>
      <c r="C148" s="18">
        <f>Sales!D192</f>
        <v>12</v>
      </c>
      <c r="D148" s="16">
        <f>Sales!F192</f>
        <v>72</v>
      </c>
      <c r="E148" s="17">
        <f>'Used Details'!R213</f>
        <v>0.67</v>
      </c>
      <c r="F148" s="17">
        <v>0.53239999999999998</v>
      </c>
      <c r="G148" s="48">
        <f t="shared" si="69"/>
        <v>0.1376</v>
      </c>
      <c r="H148" s="17">
        <f>'Used Details'!S213</f>
        <v>22.8</v>
      </c>
      <c r="I148" s="18">
        <v>18</v>
      </c>
      <c r="J148" s="48">
        <f t="shared" si="70"/>
        <v>4.8</v>
      </c>
      <c r="K148" s="17">
        <f>'Used Details'!T213</f>
        <v>0.7</v>
      </c>
      <c r="L148" s="17">
        <v>0.5</v>
      </c>
      <c r="M148" s="48">
        <f t="shared" si="71"/>
        <v>0.2</v>
      </c>
      <c r="N148" s="18">
        <f>'Used Details'!U213</f>
        <v>0</v>
      </c>
      <c r="O148" s="18">
        <f t="shared" si="72"/>
        <v>0</v>
      </c>
      <c r="P148" s="61">
        <f t="shared" si="73"/>
        <v>0</v>
      </c>
      <c r="Q148" s="16">
        <f>'Used Details'!X213</f>
        <v>15.459099999999999</v>
      </c>
      <c r="R148" s="16">
        <v>12.28</v>
      </c>
      <c r="S148" s="50">
        <f t="shared" si="74"/>
        <v>3.1791</v>
      </c>
      <c r="T148" s="57">
        <f t="shared" si="75"/>
        <v>0.21470972222222001</v>
      </c>
      <c r="U148" s="57">
        <f t="shared" si="76"/>
        <v>0.17055555555556001</v>
      </c>
      <c r="V148" s="67">
        <f t="shared" si="77"/>
        <v>0.25888436482084998</v>
      </c>
      <c r="W148" s="57">
        <f t="shared" si="78"/>
        <v>0.79435413445801994</v>
      </c>
    </row>
    <row r="149" spans="1:23">
      <c r="A149" s="15" t="s">
        <v>315</v>
      </c>
      <c r="B149" s="15" t="s">
        <v>316</v>
      </c>
      <c r="C149" s="18">
        <f>Sales!D200</f>
        <v>600</v>
      </c>
      <c r="D149" s="16">
        <f>Sales!F200</f>
        <v>8527.5</v>
      </c>
      <c r="E149" s="17">
        <f>'Used Details'!R214</f>
        <v>35.28</v>
      </c>
      <c r="F149" s="17">
        <v>33.880499999999998</v>
      </c>
      <c r="G149" s="48">
        <f t="shared" si="69"/>
        <v>1.3995</v>
      </c>
      <c r="H149" s="17">
        <f>'Used Details'!S214</f>
        <v>1192.9000000000001</v>
      </c>
      <c r="I149" s="17">
        <v>1145.5</v>
      </c>
      <c r="J149" s="48">
        <f t="shared" si="70"/>
        <v>47.4</v>
      </c>
      <c r="K149" s="17">
        <f>'Used Details'!T214</f>
        <v>35.299999999999997</v>
      </c>
      <c r="L149" s="17">
        <v>33.9</v>
      </c>
      <c r="M149" s="48">
        <f t="shared" si="71"/>
        <v>1.4</v>
      </c>
      <c r="N149" s="18">
        <f>'Used Details'!U214</f>
        <v>0</v>
      </c>
      <c r="O149" s="18">
        <f t="shared" si="72"/>
        <v>0</v>
      </c>
      <c r="P149" s="61">
        <f t="shared" si="73"/>
        <v>0</v>
      </c>
      <c r="Q149" s="16">
        <f>'Used Details'!X214</f>
        <v>493.58539999999999</v>
      </c>
      <c r="R149" s="16">
        <v>474.01</v>
      </c>
      <c r="S149" s="50">
        <f t="shared" si="74"/>
        <v>19.575399999999998</v>
      </c>
      <c r="T149" s="56">
        <f t="shared" si="75"/>
        <v>5.7881606566989E-2</v>
      </c>
      <c r="U149" s="56">
        <f t="shared" si="76"/>
        <v>5.5586045148050003E-2</v>
      </c>
      <c r="V149" s="66">
        <f t="shared" si="77"/>
        <v>4.1297440982258002E-2</v>
      </c>
      <c r="W149" s="56">
        <f t="shared" si="78"/>
        <v>0.96034039904746005</v>
      </c>
    </row>
    <row r="150" spans="1:23">
      <c r="A150" s="15" t="s">
        <v>317</v>
      </c>
      <c r="B150" s="15" t="s">
        <v>318</v>
      </c>
      <c r="C150" s="18">
        <f>Sales!D202</f>
        <v>2</v>
      </c>
      <c r="D150" s="16">
        <f>Sales!F202</f>
        <v>26</v>
      </c>
      <c r="E150" s="17">
        <f>'Used Details'!R215</f>
        <v>0.01</v>
      </c>
      <c r="F150" s="17">
        <v>8.8700000000000001E-2</v>
      </c>
      <c r="G150" s="48">
        <f t="shared" si="69"/>
        <v>-7.8700000000000006E-2</v>
      </c>
      <c r="H150" s="17">
        <f>'Used Details'!S215</f>
        <v>0.3</v>
      </c>
      <c r="I150" s="18">
        <v>3</v>
      </c>
      <c r="J150" s="48">
        <f t="shared" si="70"/>
        <v>-2.7</v>
      </c>
      <c r="K150" s="18">
        <f>'Used Details'!T215</f>
        <v>0</v>
      </c>
      <c r="L150" s="17">
        <v>0.1</v>
      </c>
      <c r="M150" s="48">
        <f t="shared" si="71"/>
        <v>-0.1</v>
      </c>
      <c r="N150" s="18">
        <f>'Used Details'!U215</f>
        <v>0</v>
      </c>
      <c r="O150" s="18">
        <f t="shared" si="72"/>
        <v>0</v>
      </c>
      <c r="P150" s="61">
        <f t="shared" si="73"/>
        <v>0</v>
      </c>
      <c r="Q150" s="16">
        <f>'Used Details'!X215</f>
        <v>0.1176</v>
      </c>
      <c r="R150" s="16">
        <v>1.04</v>
      </c>
      <c r="S150" s="50">
        <f t="shared" si="74"/>
        <v>-0.9224</v>
      </c>
      <c r="T150" s="56">
        <f t="shared" si="75"/>
        <v>4.5230769230768996E-3</v>
      </c>
      <c r="U150" s="56">
        <f t="shared" si="76"/>
        <v>0.04</v>
      </c>
      <c r="V150" s="66">
        <f t="shared" si="77"/>
        <v>-0.88692307692308003</v>
      </c>
      <c r="W150" s="56">
        <f t="shared" si="78"/>
        <v>8.8435374149660007</v>
      </c>
    </row>
    <row r="151" spans="1:23">
      <c r="A151" s="15" t="s">
        <v>319</v>
      </c>
      <c r="B151" s="15" t="s">
        <v>320</v>
      </c>
      <c r="C151" s="18">
        <f>Sales!D204</f>
        <v>13</v>
      </c>
      <c r="D151" s="16">
        <f>Sales!F204</f>
        <v>78</v>
      </c>
      <c r="E151" s="17">
        <f>'Used Details'!R216</f>
        <v>0.28999999999999998</v>
      </c>
      <c r="F151" s="17">
        <v>0.57679999999999998</v>
      </c>
      <c r="G151" s="48">
        <f t="shared" si="69"/>
        <v>-0.2868</v>
      </c>
      <c r="H151" s="17">
        <f>'Used Details'!S216</f>
        <v>9.8000000000000007</v>
      </c>
      <c r="I151" s="17">
        <v>19.5</v>
      </c>
      <c r="J151" s="48">
        <f t="shared" si="70"/>
        <v>-9.6999999999999993</v>
      </c>
      <c r="K151" s="17">
        <f>'Used Details'!T216</f>
        <v>0.3</v>
      </c>
      <c r="L151" s="17">
        <v>0.6</v>
      </c>
      <c r="M151" s="48">
        <f t="shared" si="71"/>
        <v>-0.3</v>
      </c>
      <c r="N151" s="18">
        <f>'Used Details'!U216</f>
        <v>0</v>
      </c>
      <c r="O151" s="18">
        <f t="shared" si="72"/>
        <v>0</v>
      </c>
      <c r="P151" s="61">
        <f t="shared" si="73"/>
        <v>0</v>
      </c>
      <c r="Q151" s="16">
        <f>'Used Details'!X216</f>
        <v>5.766</v>
      </c>
      <c r="R151" s="16">
        <v>11.47</v>
      </c>
      <c r="S151" s="50">
        <f t="shared" si="74"/>
        <v>-5.7039999999999997</v>
      </c>
      <c r="T151" s="56">
        <f t="shared" si="75"/>
        <v>7.3923076923076994E-2</v>
      </c>
      <c r="U151" s="56">
        <f t="shared" si="76"/>
        <v>0.14705128205128001</v>
      </c>
      <c r="V151" s="66">
        <f t="shared" si="77"/>
        <v>-0.49729729729729999</v>
      </c>
      <c r="W151" s="56">
        <f t="shared" si="78"/>
        <v>1.9892473118280001</v>
      </c>
    </row>
    <row r="152" spans="1:23">
      <c r="A152" s="15" t="s">
        <v>321</v>
      </c>
      <c r="B152" s="15" t="s">
        <v>322</v>
      </c>
      <c r="C152" s="18">
        <f>Sales!D206</f>
        <v>41</v>
      </c>
      <c r="D152" s="16">
        <f>Sales!F206</f>
        <v>503</v>
      </c>
      <c r="E152" s="18">
        <f>'Used Details'!R217</f>
        <v>0</v>
      </c>
      <c r="F152" s="17">
        <v>0.60629999999999995</v>
      </c>
      <c r="G152" s="48">
        <f t="shared" si="69"/>
        <v>-0.60629999999999995</v>
      </c>
      <c r="H152" s="18">
        <f>'Used Details'!S217</f>
        <v>0</v>
      </c>
      <c r="I152" s="17">
        <v>20.5</v>
      </c>
      <c r="J152" s="48">
        <f t="shared" si="70"/>
        <v>-20.5</v>
      </c>
      <c r="K152" s="18">
        <f>'Used Details'!T217</f>
        <v>0</v>
      </c>
      <c r="L152" s="17">
        <v>0.6</v>
      </c>
      <c r="M152" s="48">
        <f t="shared" si="71"/>
        <v>-0.6</v>
      </c>
      <c r="N152" s="18">
        <f>'Used Details'!U217</f>
        <v>0</v>
      </c>
      <c r="O152" s="18">
        <f t="shared" si="72"/>
        <v>0</v>
      </c>
      <c r="P152" s="61">
        <f t="shared" si="73"/>
        <v>0</v>
      </c>
      <c r="Q152" s="16">
        <f>'Used Details'!X217</f>
        <v>1.54E-2</v>
      </c>
      <c r="R152" s="16">
        <v>8.48</v>
      </c>
      <c r="S152" s="50">
        <f t="shared" si="74"/>
        <v>-8.4646000000000008</v>
      </c>
      <c r="T152" s="56">
        <f t="shared" si="75"/>
        <v>3.0616302186879001E-5</v>
      </c>
      <c r="U152" s="56">
        <f t="shared" si="76"/>
        <v>1.6858846918489E-2</v>
      </c>
      <c r="V152" s="66">
        <f t="shared" si="77"/>
        <v>-0.99818396226414996</v>
      </c>
      <c r="W152" s="56">
        <f t="shared" si="78"/>
        <v>550.64935064935003</v>
      </c>
    </row>
    <row r="153" spans="1:23">
      <c r="A153" s="15" t="s">
        <v>323</v>
      </c>
      <c r="B153" s="15" t="s">
        <v>324</v>
      </c>
      <c r="C153" s="18">
        <f>Sales!D209</f>
        <v>10</v>
      </c>
      <c r="D153" s="16">
        <f>Sales!F209</f>
        <v>86</v>
      </c>
      <c r="E153" s="17">
        <f>'Used Details'!R218</f>
        <v>0.26</v>
      </c>
      <c r="F153" s="17">
        <v>0.44369999999999998</v>
      </c>
      <c r="G153" s="48">
        <f t="shared" si="69"/>
        <v>-0.1837</v>
      </c>
      <c r="H153" s="17">
        <f>'Used Details'!S218</f>
        <v>8.8000000000000007</v>
      </c>
      <c r="I153" s="18">
        <v>15</v>
      </c>
      <c r="J153" s="48">
        <f t="shared" si="70"/>
        <v>-6.2</v>
      </c>
      <c r="K153" s="17">
        <f>'Used Details'!T218</f>
        <v>0.3</v>
      </c>
      <c r="L153" s="17">
        <v>0.4</v>
      </c>
      <c r="M153" s="48">
        <f t="shared" si="71"/>
        <v>-0.1</v>
      </c>
      <c r="N153" s="18">
        <f>'Used Details'!U218</f>
        <v>0</v>
      </c>
      <c r="O153" s="18">
        <f t="shared" si="72"/>
        <v>0</v>
      </c>
      <c r="P153" s="61">
        <f t="shared" si="73"/>
        <v>0</v>
      </c>
      <c r="Q153" s="16">
        <f>'Used Details'!X218</f>
        <v>3.6427</v>
      </c>
      <c r="R153" s="16">
        <v>6.22</v>
      </c>
      <c r="S153" s="50">
        <f t="shared" si="74"/>
        <v>-2.5773000000000001</v>
      </c>
      <c r="T153" s="56">
        <f t="shared" si="75"/>
        <v>4.2356976744186002E-2</v>
      </c>
      <c r="U153" s="56">
        <f t="shared" si="76"/>
        <v>7.2325581395349003E-2</v>
      </c>
      <c r="V153" s="66">
        <f t="shared" si="77"/>
        <v>-0.41435691318328</v>
      </c>
      <c r="W153" s="56">
        <f t="shared" si="78"/>
        <v>1.7075246383177001</v>
      </c>
    </row>
    <row r="154" spans="1:23">
      <c r="A154" s="15" t="s">
        <v>325</v>
      </c>
      <c r="B154" s="15" t="s">
        <v>326</v>
      </c>
      <c r="C154" s="18"/>
      <c r="D154" s="16"/>
      <c r="E154" s="17">
        <f>'Used Details'!R219</f>
        <v>0.2</v>
      </c>
      <c r="F154" s="18">
        <v>0</v>
      </c>
      <c r="G154" s="48">
        <f t="shared" si="69"/>
        <v>0.2</v>
      </c>
      <c r="H154" s="17">
        <f>'Used Details'!S219</f>
        <v>6.7</v>
      </c>
      <c r="I154" s="18">
        <v>0</v>
      </c>
      <c r="J154" s="48">
        <f t="shared" si="70"/>
        <v>6.7</v>
      </c>
      <c r="K154" s="17">
        <f>'Used Details'!T219</f>
        <v>0.2</v>
      </c>
      <c r="L154" s="18">
        <v>0</v>
      </c>
      <c r="M154" s="48">
        <f t="shared" si="71"/>
        <v>0.2</v>
      </c>
      <c r="N154" s="18">
        <f>'Used Details'!U219</f>
        <v>0</v>
      </c>
      <c r="O154" s="18">
        <f t="shared" si="72"/>
        <v>0</v>
      </c>
      <c r="P154" s="61">
        <f t="shared" si="73"/>
        <v>0</v>
      </c>
      <c r="Q154" s="16">
        <f>'Used Details'!X219</f>
        <v>2.7881999999999998</v>
      </c>
      <c r="R154" s="16">
        <v>0</v>
      </c>
      <c r="S154" s="50">
        <f t="shared" si="74"/>
        <v>2.7881999999999998</v>
      </c>
      <c r="T154" s="56" t="str">
        <f t="shared" si="75"/>
        <v/>
      </c>
      <c r="U154" s="56" t="str">
        <f t="shared" si="76"/>
        <v/>
      </c>
      <c r="V154" s="66" t="str">
        <f t="shared" si="77"/>
        <v/>
      </c>
      <c r="W154" s="56">
        <f t="shared" si="78"/>
        <v>0</v>
      </c>
    </row>
    <row r="155" spans="1:23">
      <c r="A155" s="15" t="s">
        <v>327</v>
      </c>
      <c r="B155" s="15" t="s">
        <v>328</v>
      </c>
      <c r="C155" s="18"/>
      <c r="D155" s="16"/>
      <c r="E155" s="54">
        <f>'Used Details'!R220</f>
        <v>-0.01</v>
      </c>
      <c r="F155" s="18">
        <v>0</v>
      </c>
      <c r="G155" s="48">
        <f t="shared" si="69"/>
        <v>-0.01</v>
      </c>
      <c r="H155" s="17">
        <f>'Used Details'!S220</f>
        <v>-0.3</v>
      </c>
      <c r="I155" s="18">
        <v>0</v>
      </c>
      <c r="J155" s="48">
        <f t="shared" si="70"/>
        <v>-0.3</v>
      </c>
      <c r="K155" s="18">
        <f>'Used Details'!T220</f>
        <v>0</v>
      </c>
      <c r="L155" s="18">
        <v>0</v>
      </c>
      <c r="M155" s="49">
        <f t="shared" si="71"/>
        <v>0</v>
      </c>
      <c r="N155" s="18">
        <f>'Used Details'!U220</f>
        <v>0</v>
      </c>
      <c r="O155" s="18">
        <f t="shared" si="72"/>
        <v>0</v>
      </c>
      <c r="P155" s="61">
        <f t="shared" si="73"/>
        <v>0</v>
      </c>
      <c r="Q155" s="16">
        <f>'Used Details'!X220</f>
        <v>-0.11749999999999999</v>
      </c>
      <c r="R155" s="16">
        <v>0</v>
      </c>
      <c r="S155" s="50">
        <f t="shared" si="74"/>
        <v>-0.11749999999999999</v>
      </c>
      <c r="T155" s="56" t="str">
        <f t="shared" si="75"/>
        <v/>
      </c>
      <c r="U155" s="56" t="str">
        <f t="shared" si="76"/>
        <v/>
      </c>
      <c r="V155" s="66" t="str">
        <f t="shared" si="77"/>
        <v/>
      </c>
      <c r="W155" s="56">
        <f t="shared" si="78"/>
        <v>0</v>
      </c>
    </row>
    <row r="156" spans="1:23">
      <c r="A156" s="15" t="s">
        <v>329</v>
      </c>
      <c r="B156" s="15" t="s">
        <v>330</v>
      </c>
      <c r="C156" s="18"/>
      <c r="D156" s="16"/>
      <c r="E156" s="18">
        <f>'Used Details'!R221</f>
        <v>0</v>
      </c>
      <c r="F156" s="18">
        <v>0</v>
      </c>
      <c r="G156" s="49">
        <f t="shared" si="69"/>
        <v>0</v>
      </c>
      <c r="H156" s="17">
        <f>'Used Details'!S221</f>
        <v>0.1</v>
      </c>
      <c r="I156" s="18">
        <v>0</v>
      </c>
      <c r="J156" s="48">
        <f t="shared" si="70"/>
        <v>0.1</v>
      </c>
      <c r="K156" s="18">
        <f>'Used Details'!T221</f>
        <v>0</v>
      </c>
      <c r="L156" s="18">
        <v>0</v>
      </c>
      <c r="M156" s="49">
        <f t="shared" si="71"/>
        <v>0</v>
      </c>
      <c r="N156" s="18">
        <f>'Used Details'!U221</f>
        <v>0</v>
      </c>
      <c r="O156" s="18">
        <f t="shared" si="72"/>
        <v>0</v>
      </c>
      <c r="P156" s="61">
        <f t="shared" si="73"/>
        <v>0</v>
      </c>
      <c r="Q156" s="16">
        <f>'Used Details'!X221</f>
        <v>9.8400000000000001E-2</v>
      </c>
      <c r="R156" s="16">
        <v>0</v>
      </c>
      <c r="S156" s="50">
        <f t="shared" si="74"/>
        <v>9.8400000000000001E-2</v>
      </c>
      <c r="T156" s="56" t="str">
        <f t="shared" si="75"/>
        <v/>
      </c>
      <c r="U156" s="56" t="str">
        <f t="shared" si="76"/>
        <v/>
      </c>
      <c r="V156" s="66" t="str">
        <f t="shared" si="77"/>
        <v/>
      </c>
      <c r="W156" s="56">
        <f t="shared" si="78"/>
        <v>0</v>
      </c>
    </row>
    <row r="157" spans="1:23">
      <c r="A157" s="15" t="s">
        <v>331</v>
      </c>
      <c r="B157" s="15" t="s">
        <v>332</v>
      </c>
      <c r="C157" s="18"/>
      <c r="D157" s="16"/>
      <c r="E157" s="17">
        <f>'Used Details'!R222</f>
        <v>7.0000000000000007E-2</v>
      </c>
      <c r="F157" s="18">
        <v>0</v>
      </c>
      <c r="G157" s="48">
        <f t="shared" si="69"/>
        <v>7.0000000000000007E-2</v>
      </c>
      <c r="H157" s="17">
        <f>'Used Details'!S222</f>
        <v>2.2999999999999998</v>
      </c>
      <c r="I157" s="18">
        <v>0</v>
      </c>
      <c r="J157" s="48">
        <f t="shared" si="70"/>
        <v>2.2999999999999998</v>
      </c>
      <c r="K157" s="17">
        <f>'Used Details'!T222</f>
        <v>0.1</v>
      </c>
      <c r="L157" s="18">
        <v>0</v>
      </c>
      <c r="M157" s="48">
        <f t="shared" si="71"/>
        <v>0.1</v>
      </c>
      <c r="N157" s="18">
        <f>'Used Details'!U222</f>
        <v>0</v>
      </c>
      <c r="O157" s="18">
        <f t="shared" si="72"/>
        <v>0</v>
      </c>
      <c r="P157" s="61">
        <f t="shared" si="73"/>
        <v>0</v>
      </c>
      <c r="Q157" s="16">
        <f>'Used Details'!X222</f>
        <v>1.6052</v>
      </c>
      <c r="R157" s="16">
        <v>0</v>
      </c>
      <c r="S157" s="50">
        <f t="shared" si="74"/>
        <v>1.6052</v>
      </c>
      <c r="T157" s="56" t="str">
        <f t="shared" si="75"/>
        <v/>
      </c>
      <c r="U157" s="56" t="str">
        <f t="shared" si="76"/>
        <v/>
      </c>
      <c r="V157" s="66" t="str">
        <f t="shared" si="77"/>
        <v/>
      </c>
      <c r="W157" s="56">
        <f t="shared" si="78"/>
        <v>0</v>
      </c>
    </row>
    <row r="158" spans="1:23">
      <c r="A158" s="15" t="s">
        <v>333</v>
      </c>
      <c r="B158" s="15" t="s">
        <v>334</v>
      </c>
      <c r="C158" s="18">
        <f>Sales!D211</f>
        <v>3</v>
      </c>
      <c r="D158" s="16">
        <f>Sales!F211</f>
        <v>34</v>
      </c>
      <c r="E158" s="17">
        <f>'Used Details'!R223</f>
        <v>0.16</v>
      </c>
      <c r="F158" s="17">
        <v>0.1331</v>
      </c>
      <c r="G158" s="48">
        <f t="shared" si="69"/>
        <v>2.69E-2</v>
      </c>
      <c r="H158" s="17">
        <f>'Used Details'!S223</f>
        <v>5.6</v>
      </c>
      <c r="I158" s="17">
        <v>4.5</v>
      </c>
      <c r="J158" s="48">
        <f t="shared" si="70"/>
        <v>1.1000000000000001</v>
      </c>
      <c r="K158" s="17">
        <f>'Used Details'!T223</f>
        <v>0.2</v>
      </c>
      <c r="L158" s="17">
        <v>0.1</v>
      </c>
      <c r="M158" s="48">
        <f t="shared" si="71"/>
        <v>0.1</v>
      </c>
      <c r="N158" s="18">
        <f>'Used Details'!U223</f>
        <v>0</v>
      </c>
      <c r="O158" s="18">
        <f t="shared" si="72"/>
        <v>0</v>
      </c>
      <c r="P158" s="61">
        <f t="shared" si="73"/>
        <v>0</v>
      </c>
      <c r="Q158" s="16">
        <f>'Used Details'!X223</f>
        <v>3.9540999999999999</v>
      </c>
      <c r="R158" s="16">
        <v>3.29</v>
      </c>
      <c r="S158" s="50">
        <f t="shared" si="74"/>
        <v>0.66410000000000002</v>
      </c>
      <c r="T158" s="57">
        <f t="shared" si="75"/>
        <v>0.11629705882353</v>
      </c>
      <c r="U158" s="57">
        <f t="shared" si="76"/>
        <v>9.6764705882353003E-2</v>
      </c>
      <c r="V158" s="67">
        <f t="shared" si="77"/>
        <v>0.20185410334345999</v>
      </c>
      <c r="W158" s="57">
        <f t="shared" si="78"/>
        <v>0.83204774790724001</v>
      </c>
    </row>
    <row r="159" spans="1:23">
      <c r="A159" s="15" t="s">
        <v>335</v>
      </c>
      <c r="B159" s="15" t="s">
        <v>336</v>
      </c>
      <c r="C159" s="18">
        <f>Sales!D215</f>
        <v>54</v>
      </c>
      <c r="D159" s="16">
        <f>Sales!F215</f>
        <v>7249</v>
      </c>
      <c r="E159" s="17">
        <f>'Used Details'!R224</f>
        <v>12.8</v>
      </c>
      <c r="F159" s="17">
        <v>12.9077</v>
      </c>
      <c r="G159" s="48">
        <f t="shared" si="69"/>
        <v>-0.1077</v>
      </c>
      <c r="H159" s="17">
        <f>'Used Details'!S224</f>
        <v>432.9</v>
      </c>
      <c r="I159" s="17">
        <v>436.4</v>
      </c>
      <c r="J159" s="48">
        <f t="shared" si="70"/>
        <v>-3.5</v>
      </c>
      <c r="K159" s="17">
        <f>'Used Details'!T224</f>
        <v>12.8</v>
      </c>
      <c r="L159" s="17">
        <v>12.9</v>
      </c>
      <c r="M159" s="48">
        <f t="shared" si="71"/>
        <v>-0.1</v>
      </c>
      <c r="N159" s="18">
        <f>'Used Details'!U224</f>
        <v>0</v>
      </c>
      <c r="O159" s="18">
        <f t="shared" si="72"/>
        <v>0</v>
      </c>
      <c r="P159" s="61">
        <f t="shared" si="73"/>
        <v>0</v>
      </c>
      <c r="Q159" s="16">
        <f>'Used Details'!X224</f>
        <v>294.50119999999998</v>
      </c>
      <c r="R159" s="16">
        <v>296.98</v>
      </c>
      <c r="S159" s="50">
        <f t="shared" si="74"/>
        <v>-2.4788000000000001</v>
      </c>
      <c r="T159" s="56">
        <f t="shared" si="75"/>
        <v>4.0626458821905999E-2</v>
      </c>
      <c r="U159" s="56">
        <f t="shared" si="76"/>
        <v>4.0968409435784003E-2</v>
      </c>
      <c r="V159" s="66">
        <f t="shared" si="77"/>
        <v>-8.3466900127954994E-3</v>
      </c>
      <c r="W159" s="56">
        <f t="shared" si="78"/>
        <v>1.0084169436321</v>
      </c>
    </row>
    <row r="160" spans="1:23">
      <c r="A160" s="15" t="s">
        <v>337</v>
      </c>
      <c r="B160" s="15" t="s">
        <v>338</v>
      </c>
      <c r="C160" s="18"/>
      <c r="D160" s="16"/>
      <c r="E160" s="17">
        <f>'Used Details'!R225</f>
        <v>0.7</v>
      </c>
      <c r="F160" s="18">
        <v>0</v>
      </c>
      <c r="G160" s="48">
        <f t="shared" si="69"/>
        <v>0.7</v>
      </c>
      <c r="H160" s="17">
        <f>'Used Details'!S225</f>
        <v>23.7</v>
      </c>
      <c r="I160" s="18">
        <v>0</v>
      </c>
      <c r="J160" s="48">
        <f t="shared" si="70"/>
        <v>23.7</v>
      </c>
      <c r="K160" s="17">
        <f>'Used Details'!T225</f>
        <v>0.7</v>
      </c>
      <c r="L160" s="18">
        <v>0</v>
      </c>
      <c r="M160" s="48">
        <f t="shared" si="71"/>
        <v>0.7</v>
      </c>
      <c r="N160" s="18">
        <f>'Used Details'!U225</f>
        <v>0</v>
      </c>
      <c r="O160" s="18">
        <f t="shared" si="72"/>
        <v>0</v>
      </c>
      <c r="P160" s="61">
        <f t="shared" si="73"/>
        <v>0</v>
      </c>
      <c r="Q160" s="16">
        <f>'Used Details'!X225</f>
        <v>16.100000000000001</v>
      </c>
      <c r="R160" s="16">
        <v>0</v>
      </c>
      <c r="S160" s="50">
        <f t="shared" si="74"/>
        <v>16.100000000000001</v>
      </c>
      <c r="T160" s="56" t="str">
        <f t="shared" si="75"/>
        <v/>
      </c>
      <c r="U160" s="56" t="str">
        <f t="shared" si="76"/>
        <v/>
      </c>
      <c r="V160" s="66" t="str">
        <f t="shared" si="77"/>
        <v/>
      </c>
      <c r="W160" s="56">
        <f t="shared" si="78"/>
        <v>0</v>
      </c>
    </row>
    <row r="161" spans="1:23">
      <c r="A161" s="15" t="s">
        <v>339</v>
      </c>
      <c r="B161" s="15" t="s">
        <v>340</v>
      </c>
      <c r="C161" s="18">
        <f>Sales!D217</f>
        <v>1</v>
      </c>
      <c r="D161" s="16">
        <f>Sales!F217</f>
        <v>12</v>
      </c>
      <c r="E161" s="17">
        <f>'Used Details'!R226</f>
        <v>0.3</v>
      </c>
      <c r="F161" s="17">
        <v>4.4400000000000002E-2</v>
      </c>
      <c r="G161" s="48">
        <f t="shared" si="69"/>
        <v>0.25559999999999999</v>
      </c>
      <c r="H161" s="17">
        <f>'Used Details'!S226</f>
        <v>10.1</v>
      </c>
      <c r="I161" s="17">
        <v>1.5</v>
      </c>
      <c r="J161" s="48">
        <f t="shared" si="70"/>
        <v>8.6</v>
      </c>
      <c r="K161" s="17">
        <f>'Used Details'!T226</f>
        <v>0.3</v>
      </c>
      <c r="L161" s="18">
        <v>0</v>
      </c>
      <c r="M161" s="48">
        <f t="shared" si="71"/>
        <v>0.3</v>
      </c>
      <c r="N161" s="18">
        <f>'Used Details'!U226</f>
        <v>0</v>
      </c>
      <c r="O161" s="18">
        <f t="shared" si="72"/>
        <v>0</v>
      </c>
      <c r="P161" s="61">
        <f t="shared" si="73"/>
        <v>0</v>
      </c>
      <c r="Q161" s="16">
        <f>'Used Details'!X226</f>
        <v>6.8970000000000002</v>
      </c>
      <c r="R161" s="16">
        <v>1.02</v>
      </c>
      <c r="S161" s="50">
        <f t="shared" si="74"/>
        <v>5.8769999999999998</v>
      </c>
      <c r="T161" s="57">
        <f t="shared" si="75"/>
        <v>0.57474999999999998</v>
      </c>
      <c r="U161" s="57">
        <f t="shared" si="76"/>
        <v>8.5000000000000006E-2</v>
      </c>
      <c r="V161" s="67">
        <f t="shared" si="77"/>
        <v>5.7617647058824</v>
      </c>
      <c r="W161" s="57">
        <f t="shared" si="78"/>
        <v>0.14789038712484001</v>
      </c>
    </row>
    <row r="162" spans="1:23">
      <c r="A162" s="15" t="s">
        <v>341</v>
      </c>
      <c r="B162" s="15" t="s">
        <v>342</v>
      </c>
      <c r="C162" s="18"/>
      <c r="D162" s="16"/>
      <c r="E162" s="17">
        <f>'Used Details'!R227</f>
        <v>0.7</v>
      </c>
      <c r="F162" s="18">
        <v>0</v>
      </c>
      <c r="G162" s="48">
        <f t="shared" ref="G162:G193" si="79">IF(E162="",0,E162)-IF(F162="",0,F162)</f>
        <v>0.7</v>
      </c>
      <c r="H162" s="17">
        <f>'Used Details'!S227</f>
        <v>23.7</v>
      </c>
      <c r="I162" s="18">
        <v>0</v>
      </c>
      <c r="J162" s="48">
        <f t="shared" ref="J162:J193" si="80">(IF(H162="",0,H162)-IF(I162="",0,I162))</f>
        <v>23.7</v>
      </c>
      <c r="K162" s="17">
        <f>'Used Details'!T227</f>
        <v>0.7</v>
      </c>
      <c r="L162" s="18">
        <v>0</v>
      </c>
      <c r="M162" s="48">
        <f t="shared" ref="M162:M193" si="81">(IF(K162="",0,K162)-IF(L162="",0,L162))</f>
        <v>0.7</v>
      </c>
      <c r="N162" s="18">
        <f>'Used Details'!U227</f>
        <v>0</v>
      </c>
      <c r="O162" s="18">
        <f t="shared" ref="O162:O183" si="82">ROUND(0,0)</f>
        <v>0</v>
      </c>
      <c r="P162" s="61">
        <f t="shared" ref="P162:P193" si="83">ROUND((IF(N162="",0,N162)-IF(O162="",0,O162)),0)</f>
        <v>0</v>
      </c>
      <c r="Q162" s="16">
        <f>'Used Details'!X227</f>
        <v>16.125299999999999</v>
      </c>
      <c r="R162" s="16">
        <v>0</v>
      </c>
      <c r="S162" s="50">
        <f t="shared" ref="S162:S193" si="84">IF(Q162="",0,Q162)-IF(R162="",0,R162)</f>
        <v>16.125299999999999</v>
      </c>
      <c r="T162" s="56" t="str">
        <f t="shared" ref="T162:T184" si="85">IF(OR(D162=0,D162=""),"",Q162/D162)</f>
        <v/>
      </c>
      <c r="U162" s="56" t="str">
        <f t="shared" ref="U162:U184" si="86">IF(OR(D162=0,D162=""),"",R162/D162)</f>
        <v/>
      </c>
      <c r="V162" s="66" t="str">
        <f t="shared" ref="V162:V193" si="87">IF(OR(U162=0,U162=""),T162,(T162-U162)/U162)</f>
        <v/>
      </c>
      <c r="W162" s="56">
        <f t="shared" ref="W162:W184" si="88">IF(Q162=0,"",(R162/Q162))</f>
        <v>0</v>
      </c>
    </row>
    <row r="163" spans="1:23">
      <c r="A163" s="15" t="s">
        <v>343</v>
      </c>
      <c r="B163" s="15" t="s">
        <v>344</v>
      </c>
      <c r="C163" s="18">
        <f>Sales!D219</f>
        <v>2</v>
      </c>
      <c r="D163" s="16">
        <f>Sales!F219</f>
        <v>2400</v>
      </c>
      <c r="E163" s="17">
        <f>'Used Details'!R228</f>
        <v>1.9</v>
      </c>
      <c r="F163" s="18">
        <v>2</v>
      </c>
      <c r="G163" s="48">
        <f t="shared" si="79"/>
        <v>-0.1</v>
      </c>
      <c r="H163" s="17">
        <f>'Used Details'!S228</f>
        <v>112.4</v>
      </c>
      <c r="I163" s="17">
        <v>118.3</v>
      </c>
      <c r="J163" s="48">
        <f t="shared" si="80"/>
        <v>-5.9</v>
      </c>
      <c r="K163" s="17">
        <f>'Used Details'!T228</f>
        <v>3.3</v>
      </c>
      <c r="L163" s="17">
        <v>3.5</v>
      </c>
      <c r="M163" s="48">
        <f t="shared" si="81"/>
        <v>-0.2</v>
      </c>
      <c r="N163" s="18">
        <f>'Used Details'!U228</f>
        <v>0</v>
      </c>
      <c r="O163" s="18">
        <f t="shared" si="82"/>
        <v>0</v>
      </c>
      <c r="P163" s="61">
        <f t="shared" si="83"/>
        <v>0</v>
      </c>
      <c r="Q163" s="16">
        <f>'Used Details'!X228</f>
        <v>90.427300000000002</v>
      </c>
      <c r="R163" s="16">
        <v>95.19</v>
      </c>
      <c r="S163" s="50">
        <f t="shared" si="84"/>
        <v>-4.7626999999999997</v>
      </c>
      <c r="T163" s="56">
        <f t="shared" si="85"/>
        <v>3.7678041666667002E-2</v>
      </c>
      <c r="U163" s="56">
        <f t="shared" si="86"/>
        <v>3.9662500000000003E-2</v>
      </c>
      <c r="V163" s="66">
        <f t="shared" si="87"/>
        <v>-5.0033616976572999E-2</v>
      </c>
      <c r="W163" s="56">
        <f t="shared" si="88"/>
        <v>1.052668828993</v>
      </c>
    </row>
    <row r="164" spans="1:23">
      <c r="A164" s="15" t="s">
        <v>345</v>
      </c>
      <c r="B164" s="15" t="s">
        <v>346</v>
      </c>
      <c r="C164" s="18"/>
      <c r="D164" s="16"/>
      <c r="E164" s="18">
        <f>'Used Details'!R230</f>
        <v>0</v>
      </c>
      <c r="F164" s="18">
        <v>0</v>
      </c>
      <c r="G164" s="49">
        <f t="shared" si="79"/>
        <v>0</v>
      </c>
      <c r="H164" s="17">
        <f>'Used Details'!S230</f>
        <v>-0.1</v>
      </c>
      <c r="I164" s="18">
        <v>0</v>
      </c>
      <c r="J164" s="48">
        <f t="shared" si="80"/>
        <v>-0.1</v>
      </c>
      <c r="K164" s="18">
        <f>'Used Details'!T230</f>
        <v>0</v>
      </c>
      <c r="L164" s="18">
        <v>0</v>
      </c>
      <c r="M164" s="49">
        <f t="shared" si="81"/>
        <v>0</v>
      </c>
      <c r="N164" s="18">
        <f>'Used Details'!U230</f>
        <v>0</v>
      </c>
      <c r="O164" s="18">
        <f t="shared" si="82"/>
        <v>0</v>
      </c>
      <c r="P164" s="61">
        <f t="shared" si="83"/>
        <v>0</v>
      </c>
      <c r="Q164" s="16">
        <f>'Used Details'!X230</f>
        <v>-0.13439999999999999</v>
      </c>
      <c r="R164" s="16">
        <v>0</v>
      </c>
      <c r="S164" s="50">
        <f t="shared" si="84"/>
        <v>-0.13439999999999999</v>
      </c>
      <c r="T164" s="56" t="str">
        <f t="shared" si="85"/>
        <v/>
      </c>
      <c r="U164" s="56" t="str">
        <f t="shared" si="86"/>
        <v/>
      </c>
      <c r="V164" s="66" t="str">
        <f t="shared" si="87"/>
        <v/>
      </c>
      <c r="W164" s="56">
        <f t="shared" si="88"/>
        <v>0</v>
      </c>
    </row>
    <row r="165" spans="1:23">
      <c r="A165" s="15" t="s">
        <v>347</v>
      </c>
      <c r="B165" s="15" t="s">
        <v>348</v>
      </c>
      <c r="C165" s="18"/>
      <c r="D165" s="16"/>
      <c r="E165" s="17">
        <f>'Used Details'!R231</f>
        <v>0.13</v>
      </c>
      <c r="F165" s="18">
        <v>0</v>
      </c>
      <c r="G165" s="48">
        <f t="shared" si="79"/>
        <v>0.13</v>
      </c>
      <c r="H165" s="17">
        <f>'Used Details'!S231</f>
        <v>4.4000000000000004</v>
      </c>
      <c r="I165" s="18">
        <v>0</v>
      </c>
      <c r="J165" s="48">
        <f t="shared" si="80"/>
        <v>4.4000000000000004</v>
      </c>
      <c r="K165" s="17">
        <f>'Used Details'!T231</f>
        <v>0.1</v>
      </c>
      <c r="L165" s="18">
        <v>0</v>
      </c>
      <c r="M165" s="48">
        <f t="shared" si="81"/>
        <v>0.1</v>
      </c>
      <c r="N165" s="18">
        <f>'Used Details'!U231</f>
        <v>0</v>
      </c>
      <c r="O165" s="18">
        <f t="shared" si="82"/>
        <v>0</v>
      </c>
      <c r="P165" s="61">
        <f t="shared" si="83"/>
        <v>0</v>
      </c>
      <c r="Q165" s="16">
        <f>'Used Details'!X231</f>
        <v>3.879</v>
      </c>
      <c r="R165" s="16">
        <v>0</v>
      </c>
      <c r="S165" s="50">
        <f t="shared" si="84"/>
        <v>3.879</v>
      </c>
      <c r="T165" s="56" t="str">
        <f t="shared" si="85"/>
        <v/>
      </c>
      <c r="U165" s="56" t="str">
        <f t="shared" si="86"/>
        <v/>
      </c>
      <c r="V165" s="66" t="str">
        <f t="shared" si="87"/>
        <v/>
      </c>
      <c r="W165" s="56">
        <f t="shared" si="88"/>
        <v>0</v>
      </c>
    </row>
    <row r="166" spans="1:23">
      <c r="A166" s="15" t="s">
        <v>349</v>
      </c>
      <c r="B166" s="15" t="s">
        <v>350</v>
      </c>
      <c r="C166" s="18"/>
      <c r="D166" s="16"/>
      <c r="E166" s="54">
        <f>'Used Details'!R232</f>
        <v>-0.1</v>
      </c>
      <c r="F166" s="18">
        <v>0</v>
      </c>
      <c r="G166" s="48">
        <f t="shared" si="79"/>
        <v>-0.1</v>
      </c>
      <c r="H166" s="17">
        <f>'Used Details'!S232</f>
        <v>-2.6</v>
      </c>
      <c r="I166" s="18">
        <v>0</v>
      </c>
      <c r="J166" s="48">
        <f t="shared" si="80"/>
        <v>-2.6</v>
      </c>
      <c r="K166" s="17">
        <f>'Used Details'!T232</f>
        <v>-0.1</v>
      </c>
      <c r="L166" s="18">
        <v>0</v>
      </c>
      <c r="M166" s="48">
        <f t="shared" si="81"/>
        <v>-0.1</v>
      </c>
      <c r="N166" s="18">
        <f>'Used Details'!U232</f>
        <v>0</v>
      </c>
      <c r="O166" s="18">
        <f t="shared" si="82"/>
        <v>0</v>
      </c>
      <c r="P166" s="61">
        <f t="shared" si="83"/>
        <v>0</v>
      </c>
      <c r="Q166" s="16">
        <f>'Used Details'!X232</f>
        <v>-1.4147000000000001</v>
      </c>
      <c r="R166" s="16">
        <v>0</v>
      </c>
      <c r="S166" s="50">
        <f t="shared" si="84"/>
        <v>-1.4147000000000001</v>
      </c>
      <c r="T166" s="56" t="str">
        <f t="shared" si="85"/>
        <v/>
      </c>
      <c r="U166" s="56" t="str">
        <f t="shared" si="86"/>
        <v/>
      </c>
      <c r="V166" s="66" t="str">
        <f t="shared" si="87"/>
        <v/>
      </c>
      <c r="W166" s="56">
        <f t="shared" si="88"/>
        <v>0</v>
      </c>
    </row>
    <row r="167" spans="1:23">
      <c r="A167" s="15" t="s">
        <v>351</v>
      </c>
      <c r="B167" s="15" t="s">
        <v>352</v>
      </c>
      <c r="C167" s="18">
        <f>Sales!D223</f>
        <v>50</v>
      </c>
      <c r="D167" s="16">
        <f>Sales!F223</f>
        <v>1919</v>
      </c>
      <c r="E167" s="17">
        <f>'Used Details'!R233</f>
        <v>3.86</v>
      </c>
      <c r="F167" s="17">
        <v>4.1295000000000002</v>
      </c>
      <c r="G167" s="48">
        <f t="shared" si="79"/>
        <v>-0.26950000000000002</v>
      </c>
      <c r="H167" s="17">
        <f>'Used Details'!S233</f>
        <v>130.6</v>
      </c>
      <c r="I167" s="17">
        <v>139.6</v>
      </c>
      <c r="J167" s="49">
        <f t="shared" si="80"/>
        <v>-9</v>
      </c>
      <c r="K167" s="17">
        <f>'Used Details'!T233</f>
        <v>3.9</v>
      </c>
      <c r="L167" s="17">
        <v>4.0999999999999996</v>
      </c>
      <c r="M167" s="48">
        <f t="shared" si="81"/>
        <v>-0.2</v>
      </c>
      <c r="N167" s="18">
        <f>'Used Details'!U233</f>
        <v>0</v>
      </c>
      <c r="O167" s="18">
        <f t="shared" si="82"/>
        <v>0</v>
      </c>
      <c r="P167" s="61">
        <f t="shared" si="83"/>
        <v>0</v>
      </c>
      <c r="Q167" s="16">
        <f>'Used Details'!X233</f>
        <v>134.2115</v>
      </c>
      <c r="R167" s="16">
        <v>143.58000000000001</v>
      </c>
      <c r="S167" s="50">
        <f t="shared" si="84"/>
        <v>-9.3684999999999992</v>
      </c>
      <c r="T167" s="56">
        <f t="shared" si="85"/>
        <v>6.9938249088067006E-2</v>
      </c>
      <c r="U167" s="56">
        <f t="shared" si="86"/>
        <v>7.4820218863991997E-2</v>
      </c>
      <c r="V167" s="66">
        <f t="shared" si="87"/>
        <v>-6.5249338347958999E-2</v>
      </c>
      <c r="W167" s="56">
        <f t="shared" si="88"/>
        <v>1.0698040033827001</v>
      </c>
    </row>
    <row r="168" spans="1:23">
      <c r="A168" s="15" t="s">
        <v>353</v>
      </c>
      <c r="B168" s="15" t="s">
        <v>354</v>
      </c>
      <c r="C168" s="18">
        <f>Sales!D225</f>
        <v>1</v>
      </c>
      <c r="D168" s="16">
        <f>Sales!F225</f>
        <v>10</v>
      </c>
      <c r="E168" s="18">
        <f>'Used Details'!R235</f>
        <v>0</v>
      </c>
      <c r="F168" s="17">
        <v>4.4400000000000002E-2</v>
      </c>
      <c r="G168" s="48">
        <f t="shared" si="79"/>
        <v>-4.4400000000000002E-2</v>
      </c>
      <c r="H168" s="18">
        <f>'Used Details'!S235</f>
        <v>0</v>
      </c>
      <c r="I168" s="17">
        <v>1.5</v>
      </c>
      <c r="J168" s="48">
        <f t="shared" si="80"/>
        <v>-1.5</v>
      </c>
      <c r="K168" s="18">
        <f>'Used Details'!T235</f>
        <v>0</v>
      </c>
      <c r="L168" s="18">
        <v>0</v>
      </c>
      <c r="M168" s="49">
        <f t="shared" si="81"/>
        <v>0</v>
      </c>
      <c r="N168" s="18">
        <f>'Used Details'!U235</f>
        <v>0</v>
      </c>
      <c r="O168" s="18">
        <f t="shared" si="82"/>
        <v>0</v>
      </c>
      <c r="P168" s="61">
        <f t="shared" si="83"/>
        <v>0</v>
      </c>
      <c r="Q168" s="16">
        <f>'Used Details'!X235</f>
        <v>0</v>
      </c>
      <c r="R168" s="16">
        <v>1.1100000000000001</v>
      </c>
      <c r="S168" s="50">
        <f t="shared" si="84"/>
        <v>-1.1100000000000001</v>
      </c>
      <c r="T168" s="56">
        <f t="shared" si="85"/>
        <v>0</v>
      </c>
      <c r="U168" s="56">
        <f t="shared" si="86"/>
        <v>0.111</v>
      </c>
      <c r="V168" s="66">
        <f t="shared" si="87"/>
        <v>-1</v>
      </c>
      <c r="W168" s="56" t="str">
        <f t="shared" si="88"/>
        <v/>
      </c>
    </row>
    <row r="169" spans="1:23">
      <c r="A169" s="15" t="s">
        <v>355</v>
      </c>
      <c r="B169" s="15" t="s">
        <v>356</v>
      </c>
      <c r="C169" s="18"/>
      <c r="D169" s="16"/>
      <c r="E169" s="54">
        <f>'Used Details'!R237</f>
        <v>-0.3</v>
      </c>
      <c r="F169" s="18">
        <v>0</v>
      </c>
      <c r="G169" s="48">
        <f t="shared" si="79"/>
        <v>-0.3</v>
      </c>
      <c r="H169" s="17">
        <f>'Used Details'!S237</f>
        <v>-10.1</v>
      </c>
      <c r="I169" s="18">
        <v>0</v>
      </c>
      <c r="J169" s="48">
        <f t="shared" si="80"/>
        <v>-10.1</v>
      </c>
      <c r="K169" s="17">
        <f>'Used Details'!T237</f>
        <v>-0.3</v>
      </c>
      <c r="L169" s="18">
        <v>0</v>
      </c>
      <c r="M169" s="48">
        <f t="shared" si="81"/>
        <v>-0.3</v>
      </c>
      <c r="N169" s="18">
        <f>'Used Details'!U237</f>
        <v>0</v>
      </c>
      <c r="O169" s="18">
        <f t="shared" si="82"/>
        <v>0</v>
      </c>
      <c r="P169" s="61">
        <f t="shared" si="83"/>
        <v>0</v>
      </c>
      <c r="Q169" s="16">
        <f>'Used Details'!X237</f>
        <v>-3</v>
      </c>
      <c r="R169" s="16">
        <v>0</v>
      </c>
      <c r="S169" s="50">
        <f t="shared" si="84"/>
        <v>-3</v>
      </c>
      <c r="T169" s="56" t="str">
        <f t="shared" si="85"/>
        <v/>
      </c>
      <c r="U169" s="56" t="str">
        <f t="shared" si="86"/>
        <v/>
      </c>
      <c r="V169" s="66" t="str">
        <f t="shared" si="87"/>
        <v/>
      </c>
      <c r="W169" s="56">
        <f t="shared" si="88"/>
        <v>0</v>
      </c>
    </row>
    <row r="170" spans="1:23">
      <c r="A170" s="15" t="s">
        <v>357</v>
      </c>
      <c r="B170" s="15" t="s">
        <v>358</v>
      </c>
      <c r="C170" s="18"/>
      <c r="D170" s="16"/>
      <c r="E170" s="17">
        <f>'Used Details'!R238</f>
        <v>0.03</v>
      </c>
      <c r="F170" s="18">
        <v>0</v>
      </c>
      <c r="G170" s="48">
        <f t="shared" si="79"/>
        <v>0.03</v>
      </c>
      <c r="H170" s="17">
        <f>'Used Details'!S238</f>
        <v>0.9</v>
      </c>
      <c r="I170" s="18">
        <v>0</v>
      </c>
      <c r="J170" s="48">
        <f t="shared" si="80"/>
        <v>0.9</v>
      </c>
      <c r="K170" s="18">
        <f>'Used Details'!T238</f>
        <v>0</v>
      </c>
      <c r="L170" s="18">
        <v>0</v>
      </c>
      <c r="M170" s="49">
        <f t="shared" si="81"/>
        <v>0</v>
      </c>
      <c r="N170" s="18">
        <f>'Used Details'!U238</f>
        <v>0</v>
      </c>
      <c r="O170" s="18">
        <f t="shared" si="82"/>
        <v>0</v>
      </c>
      <c r="P170" s="61">
        <f t="shared" si="83"/>
        <v>0</v>
      </c>
      <c r="Q170" s="16">
        <f>'Used Details'!X238</f>
        <v>0.27</v>
      </c>
      <c r="R170" s="16">
        <v>0</v>
      </c>
      <c r="S170" s="50">
        <f t="shared" si="84"/>
        <v>0.27</v>
      </c>
      <c r="T170" s="56" t="str">
        <f t="shared" si="85"/>
        <v/>
      </c>
      <c r="U170" s="56" t="str">
        <f t="shared" si="86"/>
        <v/>
      </c>
      <c r="V170" s="66" t="str">
        <f t="shared" si="87"/>
        <v/>
      </c>
      <c r="W170" s="56">
        <f t="shared" si="88"/>
        <v>0</v>
      </c>
    </row>
    <row r="171" spans="1:23">
      <c r="A171" s="15" t="s">
        <v>359</v>
      </c>
      <c r="B171" s="15" t="s">
        <v>360</v>
      </c>
      <c r="C171" s="18">
        <f>Sales!D227</f>
        <v>5</v>
      </c>
      <c r="D171" s="16">
        <f>Sales!F227</f>
        <v>76</v>
      </c>
      <c r="E171" s="18">
        <f>'Used Details'!R239</f>
        <v>0</v>
      </c>
      <c r="F171" s="17">
        <v>0.2218</v>
      </c>
      <c r="G171" s="48">
        <f t="shared" si="79"/>
        <v>-0.2218</v>
      </c>
      <c r="H171" s="17">
        <f>'Used Details'!S239</f>
        <v>-0.1</v>
      </c>
      <c r="I171" s="17">
        <v>7.5</v>
      </c>
      <c r="J171" s="48">
        <f t="shared" si="80"/>
        <v>-7.6</v>
      </c>
      <c r="K171" s="18">
        <f>'Used Details'!T239</f>
        <v>0</v>
      </c>
      <c r="L171" s="17">
        <v>0.2</v>
      </c>
      <c r="M171" s="48">
        <f t="shared" si="81"/>
        <v>-0.2</v>
      </c>
      <c r="N171" s="18">
        <f>'Used Details'!U239</f>
        <v>0</v>
      </c>
      <c r="O171" s="18">
        <f t="shared" si="82"/>
        <v>0</v>
      </c>
      <c r="P171" s="61">
        <f t="shared" si="83"/>
        <v>0</v>
      </c>
      <c r="Q171" s="16">
        <f>'Used Details'!X239</f>
        <v>-2.7300000000000001E-2</v>
      </c>
      <c r="R171" s="16">
        <v>1.44</v>
      </c>
      <c r="S171" s="50">
        <f t="shared" si="84"/>
        <v>-1.4673</v>
      </c>
      <c r="T171" s="56">
        <f t="shared" si="85"/>
        <v>-3.5921052631578999E-4</v>
      </c>
      <c r="U171" s="56">
        <f t="shared" si="86"/>
        <v>1.8947368421053001E-2</v>
      </c>
      <c r="V171" s="66">
        <f t="shared" si="87"/>
        <v>-1.0189583333333001</v>
      </c>
      <c r="W171" s="56">
        <f t="shared" si="88"/>
        <v>-52.747252747253</v>
      </c>
    </row>
    <row r="172" spans="1:23">
      <c r="A172" s="15" t="s">
        <v>361</v>
      </c>
      <c r="B172" s="15" t="s">
        <v>362</v>
      </c>
      <c r="C172" s="18"/>
      <c r="D172" s="16"/>
      <c r="E172" s="17">
        <f>'Used Details'!R240</f>
        <v>0.35</v>
      </c>
      <c r="F172" s="18">
        <v>0</v>
      </c>
      <c r="G172" s="48">
        <f t="shared" si="79"/>
        <v>0.35</v>
      </c>
      <c r="H172" s="17">
        <f>'Used Details'!S240</f>
        <v>8.8000000000000007</v>
      </c>
      <c r="I172" s="18">
        <v>0</v>
      </c>
      <c r="J172" s="48">
        <f t="shared" si="80"/>
        <v>8.8000000000000007</v>
      </c>
      <c r="K172" s="17">
        <f>'Used Details'!T240</f>
        <v>0.3</v>
      </c>
      <c r="L172" s="18">
        <v>0</v>
      </c>
      <c r="M172" s="48">
        <f t="shared" si="81"/>
        <v>0.3</v>
      </c>
      <c r="N172" s="18">
        <f>'Used Details'!U240</f>
        <v>0</v>
      </c>
      <c r="O172" s="18">
        <f t="shared" si="82"/>
        <v>0</v>
      </c>
      <c r="P172" s="61">
        <f t="shared" si="83"/>
        <v>0</v>
      </c>
      <c r="Q172" s="16">
        <f>'Used Details'!X240</f>
        <v>3.4910000000000001</v>
      </c>
      <c r="R172" s="16">
        <v>0</v>
      </c>
      <c r="S172" s="50">
        <f t="shared" si="84"/>
        <v>3.4910000000000001</v>
      </c>
      <c r="T172" s="56" t="str">
        <f t="shared" si="85"/>
        <v/>
      </c>
      <c r="U172" s="56" t="str">
        <f t="shared" si="86"/>
        <v/>
      </c>
      <c r="V172" s="66" t="str">
        <f t="shared" si="87"/>
        <v/>
      </c>
      <c r="W172" s="56">
        <f t="shared" si="88"/>
        <v>0</v>
      </c>
    </row>
    <row r="173" spans="1:23">
      <c r="A173" s="15" t="s">
        <v>363</v>
      </c>
      <c r="B173" s="15" t="s">
        <v>364</v>
      </c>
      <c r="C173" s="18"/>
      <c r="D173" s="16"/>
      <c r="E173" s="17">
        <f>'Used Details'!R241</f>
        <v>0.01</v>
      </c>
      <c r="F173" s="18">
        <v>0</v>
      </c>
      <c r="G173" s="48">
        <f t="shared" si="79"/>
        <v>0.01</v>
      </c>
      <c r="H173" s="17">
        <f>'Used Details'!S241</f>
        <v>0.2</v>
      </c>
      <c r="I173" s="18">
        <v>0</v>
      </c>
      <c r="J173" s="48">
        <f t="shared" si="80"/>
        <v>0.2</v>
      </c>
      <c r="K173" s="18">
        <f>'Used Details'!T241</f>
        <v>0</v>
      </c>
      <c r="L173" s="18">
        <v>0</v>
      </c>
      <c r="M173" s="49">
        <f t="shared" si="81"/>
        <v>0</v>
      </c>
      <c r="N173" s="18">
        <f>'Used Details'!U241</f>
        <v>0</v>
      </c>
      <c r="O173" s="18">
        <f t="shared" si="82"/>
        <v>0</v>
      </c>
      <c r="P173" s="61">
        <f t="shared" si="83"/>
        <v>0</v>
      </c>
      <c r="Q173" s="16">
        <f>'Used Details'!X241</f>
        <v>5.7099999999999998E-2</v>
      </c>
      <c r="R173" s="16">
        <v>0</v>
      </c>
      <c r="S173" s="50">
        <f t="shared" si="84"/>
        <v>5.7099999999999998E-2</v>
      </c>
      <c r="T173" s="56" t="str">
        <f t="shared" si="85"/>
        <v/>
      </c>
      <c r="U173" s="56" t="str">
        <f t="shared" si="86"/>
        <v/>
      </c>
      <c r="V173" s="66" t="str">
        <f t="shared" si="87"/>
        <v/>
      </c>
      <c r="W173" s="56">
        <f t="shared" si="88"/>
        <v>0</v>
      </c>
    </row>
    <row r="174" spans="1:23">
      <c r="A174" s="15" t="s">
        <v>365</v>
      </c>
      <c r="B174" s="15" t="s">
        <v>366</v>
      </c>
      <c r="C174" s="18">
        <f>Sales!D229</f>
        <v>4</v>
      </c>
      <c r="D174" s="16">
        <f>Sales!F229</f>
        <v>32</v>
      </c>
      <c r="E174" s="17">
        <f>'Used Details'!R243</f>
        <v>0.11</v>
      </c>
      <c r="F174" s="17">
        <v>8.8700000000000001E-2</v>
      </c>
      <c r="G174" s="48">
        <f t="shared" si="79"/>
        <v>2.1299999999999999E-2</v>
      </c>
      <c r="H174" s="17">
        <f>'Used Details'!S243</f>
        <v>3.7</v>
      </c>
      <c r="I174" s="18">
        <v>3</v>
      </c>
      <c r="J174" s="48">
        <f t="shared" si="80"/>
        <v>0.7</v>
      </c>
      <c r="K174" s="17">
        <f>'Used Details'!T243</f>
        <v>0.1</v>
      </c>
      <c r="L174" s="17">
        <v>0.1</v>
      </c>
      <c r="M174" s="49">
        <f t="shared" si="81"/>
        <v>0</v>
      </c>
      <c r="N174" s="18">
        <f>'Used Details'!U243</f>
        <v>0</v>
      </c>
      <c r="O174" s="18">
        <f t="shared" si="82"/>
        <v>0</v>
      </c>
      <c r="P174" s="61">
        <f t="shared" si="83"/>
        <v>0</v>
      </c>
      <c r="Q174" s="16">
        <f>'Used Details'!X243</f>
        <v>1.3252999999999999</v>
      </c>
      <c r="R174" s="16">
        <v>1.07</v>
      </c>
      <c r="S174" s="50">
        <f t="shared" si="84"/>
        <v>0.25530000000000003</v>
      </c>
      <c r="T174" s="57">
        <f t="shared" si="85"/>
        <v>4.1415624999999998E-2</v>
      </c>
      <c r="U174" s="57">
        <f t="shared" si="86"/>
        <v>3.3437500000000002E-2</v>
      </c>
      <c r="V174" s="67">
        <f t="shared" si="87"/>
        <v>0.23859813084112</v>
      </c>
      <c r="W174" s="57">
        <f t="shared" si="88"/>
        <v>0.80736437033124997</v>
      </c>
    </row>
    <row r="175" spans="1:23">
      <c r="A175" s="15" t="s">
        <v>365</v>
      </c>
      <c r="B175" s="15" t="s">
        <v>367</v>
      </c>
      <c r="C175" s="18"/>
      <c r="D175" s="16"/>
      <c r="E175" s="54">
        <f>'Used Details'!R244</f>
        <v>-7.0000000000000007E-2</v>
      </c>
      <c r="F175" s="18">
        <v>0</v>
      </c>
      <c r="G175" s="48">
        <f t="shared" si="79"/>
        <v>-7.0000000000000007E-2</v>
      </c>
      <c r="H175" s="17">
        <f>'Used Details'!S244</f>
        <v>-1.7</v>
      </c>
      <c r="I175" s="18">
        <v>0</v>
      </c>
      <c r="J175" s="48">
        <f t="shared" si="80"/>
        <v>-1.7</v>
      </c>
      <c r="K175" s="17">
        <f>'Used Details'!T244</f>
        <v>-0.1</v>
      </c>
      <c r="L175" s="18">
        <v>0</v>
      </c>
      <c r="M175" s="48">
        <f t="shared" si="81"/>
        <v>-0.1</v>
      </c>
      <c r="N175" s="18">
        <f>'Used Details'!U244</f>
        <v>0</v>
      </c>
      <c r="O175" s="18">
        <f t="shared" si="82"/>
        <v>0</v>
      </c>
      <c r="P175" s="61">
        <f t="shared" si="83"/>
        <v>0</v>
      </c>
      <c r="Q175" s="16">
        <f>'Used Details'!X244</f>
        <v>-4.5269000000000004</v>
      </c>
      <c r="R175" s="16">
        <v>0</v>
      </c>
      <c r="S175" s="50">
        <f t="shared" si="84"/>
        <v>-4.5269000000000004</v>
      </c>
      <c r="T175" s="56" t="str">
        <f t="shared" si="85"/>
        <v/>
      </c>
      <c r="U175" s="56" t="str">
        <f t="shared" si="86"/>
        <v/>
      </c>
      <c r="V175" s="66" t="str">
        <f t="shared" si="87"/>
        <v/>
      </c>
      <c r="W175" s="56">
        <f t="shared" si="88"/>
        <v>0</v>
      </c>
    </row>
    <row r="176" spans="1:23">
      <c r="A176" s="15" t="s">
        <v>368</v>
      </c>
      <c r="B176" s="15" t="s">
        <v>369</v>
      </c>
      <c r="C176" s="18">
        <f>Sales!D246</f>
        <v>2150</v>
      </c>
      <c r="D176" s="16">
        <f>Sales!F246</f>
        <v>21762.82</v>
      </c>
      <c r="E176" s="17">
        <f>'Used Details'!R245</f>
        <v>394.2</v>
      </c>
      <c r="F176" s="17">
        <v>394.03309999999999</v>
      </c>
      <c r="G176" s="48">
        <f t="shared" si="79"/>
        <v>0.16689999999999999</v>
      </c>
      <c r="H176" s="17">
        <f>'Used Details'!S245</f>
        <v>13327.9</v>
      </c>
      <c r="I176" s="17">
        <v>13322.3</v>
      </c>
      <c r="J176" s="48">
        <f t="shared" si="80"/>
        <v>5.6000000000004002</v>
      </c>
      <c r="K176" s="17">
        <f>'Used Details'!T245</f>
        <v>394.2</v>
      </c>
      <c r="L176" s="18">
        <v>394</v>
      </c>
      <c r="M176" s="48">
        <f t="shared" si="81"/>
        <v>0.19999999999998999</v>
      </c>
      <c r="N176" s="18">
        <f>'Used Details'!U245</f>
        <v>0</v>
      </c>
      <c r="O176" s="18">
        <f t="shared" si="82"/>
        <v>0</v>
      </c>
      <c r="P176" s="61">
        <f t="shared" si="83"/>
        <v>0</v>
      </c>
      <c r="Q176" s="16">
        <f>'Used Details'!X245</f>
        <v>3545.1588999999999</v>
      </c>
      <c r="R176" s="16">
        <v>3543.66</v>
      </c>
      <c r="S176" s="50">
        <f t="shared" si="84"/>
        <v>1.4988999999999999</v>
      </c>
      <c r="T176" s="56">
        <f t="shared" si="85"/>
        <v>0.16289979423622</v>
      </c>
      <c r="U176" s="56">
        <f t="shared" si="86"/>
        <v>0.16283091988998</v>
      </c>
      <c r="V176" s="66">
        <f t="shared" si="87"/>
        <v>4.2298076000508002E-4</v>
      </c>
      <c r="W176" s="56">
        <f t="shared" si="88"/>
        <v>0.99957719807707002</v>
      </c>
    </row>
    <row r="177" spans="1:23">
      <c r="A177" s="15" t="s">
        <v>370</v>
      </c>
      <c r="B177" s="15" t="s">
        <v>371</v>
      </c>
      <c r="C177" s="18">
        <f>Sales!D248</f>
        <v>5</v>
      </c>
      <c r="D177" s="16">
        <f>Sales!F248</f>
        <v>70</v>
      </c>
      <c r="E177" s="17">
        <f>'Used Details'!R247</f>
        <v>0.1</v>
      </c>
      <c r="F177" s="17">
        <v>0.2218</v>
      </c>
      <c r="G177" s="48">
        <f t="shared" si="79"/>
        <v>-0.12180000000000001</v>
      </c>
      <c r="H177" s="17">
        <f>'Used Details'!S247</f>
        <v>3.4</v>
      </c>
      <c r="I177" s="17">
        <v>7.5</v>
      </c>
      <c r="J177" s="48">
        <f t="shared" si="80"/>
        <v>-4.0999999999999996</v>
      </c>
      <c r="K177" s="17">
        <f>'Used Details'!T247</f>
        <v>0.1</v>
      </c>
      <c r="L177" s="17">
        <v>0.2</v>
      </c>
      <c r="M177" s="48">
        <f t="shared" si="81"/>
        <v>-0.1</v>
      </c>
      <c r="N177" s="18">
        <f>'Used Details'!U247</f>
        <v>0</v>
      </c>
      <c r="O177" s="18">
        <f t="shared" si="82"/>
        <v>0</v>
      </c>
      <c r="P177" s="61">
        <f t="shared" si="83"/>
        <v>0</v>
      </c>
      <c r="Q177" s="16">
        <f>'Used Details'!X247</f>
        <v>1.9990000000000001</v>
      </c>
      <c r="R177" s="16">
        <v>4.43</v>
      </c>
      <c r="S177" s="50">
        <f t="shared" si="84"/>
        <v>-2.431</v>
      </c>
      <c r="T177" s="56">
        <f t="shared" si="85"/>
        <v>2.8557142857143E-2</v>
      </c>
      <c r="U177" s="56">
        <f t="shared" si="86"/>
        <v>6.3285714285714001E-2</v>
      </c>
      <c r="V177" s="66">
        <f t="shared" si="87"/>
        <v>-0.54875846501129</v>
      </c>
      <c r="W177" s="56">
        <f t="shared" si="88"/>
        <v>2.216108054027</v>
      </c>
    </row>
    <row r="178" spans="1:23">
      <c r="A178" s="15" t="s">
        <v>372</v>
      </c>
      <c r="B178" s="15" t="s">
        <v>373</v>
      </c>
      <c r="C178" s="18">
        <f>Sales!D250</f>
        <v>1</v>
      </c>
      <c r="D178" s="16">
        <f>Sales!F250</f>
        <v>13</v>
      </c>
      <c r="E178" s="29"/>
      <c r="F178" s="17">
        <v>4.4400000000000002E-2</v>
      </c>
      <c r="G178" s="48">
        <f t="shared" si="79"/>
        <v>-4.4400000000000002E-2</v>
      </c>
      <c r="H178" s="18"/>
      <c r="I178" s="17">
        <v>1.5</v>
      </c>
      <c r="J178" s="48">
        <f t="shared" si="80"/>
        <v>-1.5</v>
      </c>
      <c r="K178" s="18">
        <v>0</v>
      </c>
      <c r="L178" s="18">
        <v>0</v>
      </c>
      <c r="M178" s="49">
        <f t="shared" si="81"/>
        <v>0</v>
      </c>
      <c r="N178" s="18">
        <v>0</v>
      </c>
      <c r="O178" s="18">
        <f t="shared" si="82"/>
        <v>0</v>
      </c>
      <c r="P178" s="61">
        <f t="shared" si="83"/>
        <v>0</v>
      </c>
      <c r="Q178" s="16">
        <v>0</v>
      </c>
      <c r="R178" s="16">
        <v>1.42</v>
      </c>
      <c r="S178" s="50">
        <f t="shared" si="84"/>
        <v>-1.42</v>
      </c>
      <c r="T178" s="56">
        <f t="shared" si="85"/>
        <v>0</v>
      </c>
      <c r="U178" s="56">
        <f t="shared" si="86"/>
        <v>0.10923076923077001</v>
      </c>
      <c r="V178" s="66">
        <f t="shared" si="87"/>
        <v>-1</v>
      </c>
      <c r="W178" s="56" t="str">
        <f t="shared" si="88"/>
        <v/>
      </c>
    </row>
    <row r="179" spans="1:23">
      <c r="A179" s="15" t="s">
        <v>374</v>
      </c>
      <c r="B179" s="15" t="s">
        <v>375</v>
      </c>
      <c r="C179" s="18">
        <f>Sales!D253</f>
        <v>314</v>
      </c>
      <c r="D179" s="16">
        <f>Sales!F253</f>
        <v>18504</v>
      </c>
      <c r="E179" s="17">
        <f>'Used Details'!R252</f>
        <v>41.8</v>
      </c>
      <c r="F179" s="17">
        <v>41.154699999999998</v>
      </c>
      <c r="G179" s="48">
        <f t="shared" si="79"/>
        <v>0.64529999999999998</v>
      </c>
      <c r="H179" s="17">
        <f>'Used Details'!S252</f>
        <v>1413.4</v>
      </c>
      <c r="I179" s="17">
        <v>1391.4</v>
      </c>
      <c r="J179" s="49">
        <f t="shared" si="80"/>
        <v>22</v>
      </c>
      <c r="K179" s="17">
        <f>'Used Details'!T252</f>
        <v>41.8</v>
      </c>
      <c r="L179" s="17">
        <v>41.2</v>
      </c>
      <c r="M179" s="48">
        <f t="shared" si="81"/>
        <v>0.59999999999998999</v>
      </c>
      <c r="N179" s="18">
        <f>'Used Details'!U252</f>
        <v>0</v>
      </c>
      <c r="O179" s="18">
        <f t="shared" si="82"/>
        <v>0</v>
      </c>
      <c r="P179" s="61">
        <f t="shared" si="83"/>
        <v>0</v>
      </c>
      <c r="Q179" s="16">
        <f>'Used Details'!X252</f>
        <v>877.63729999999998</v>
      </c>
      <c r="R179" s="16">
        <v>864.09</v>
      </c>
      <c r="S179" s="50">
        <f t="shared" si="84"/>
        <v>13.5473</v>
      </c>
      <c r="T179" s="56">
        <f t="shared" si="85"/>
        <v>4.742959900562E-2</v>
      </c>
      <c r="U179" s="56">
        <f t="shared" si="86"/>
        <v>4.6697470817121001E-2</v>
      </c>
      <c r="V179" s="66">
        <f t="shared" si="87"/>
        <v>1.5678112233679001E-2</v>
      </c>
      <c r="W179" s="56">
        <f t="shared" si="88"/>
        <v>0.98456389672589995</v>
      </c>
    </row>
    <row r="180" spans="1:23">
      <c r="A180" s="15" t="s">
        <v>376</v>
      </c>
      <c r="B180" s="15" t="s">
        <v>377</v>
      </c>
      <c r="C180" s="18">
        <f>Sales!D255</f>
        <v>1</v>
      </c>
      <c r="D180" s="16">
        <f>Sales!F255</f>
        <v>0</v>
      </c>
      <c r="E180" s="18">
        <f>'Used Details'!R257</f>
        <v>0</v>
      </c>
      <c r="F180" s="17">
        <v>5.91E-2</v>
      </c>
      <c r="G180" s="48">
        <f t="shared" si="79"/>
        <v>-5.91E-2</v>
      </c>
      <c r="H180" s="18">
        <f>'Used Details'!S257</f>
        <v>0</v>
      </c>
      <c r="I180" s="17">
        <v>1.5</v>
      </c>
      <c r="J180" s="48">
        <f t="shared" si="80"/>
        <v>-1.5</v>
      </c>
      <c r="K180" s="18">
        <f>'Used Details'!T257</f>
        <v>0</v>
      </c>
      <c r="L180" s="18">
        <v>0</v>
      </c>
      <c r="M180" s="49">
        <f t="shared" si="81"/>
        <v>0</v>
      </c>
      <c r="N180" s="18">
        <f>'Used Details'!U257</f>
        <v>0</v>
      </c>
      <c r="O180" s="18">
        <f t="shared" si="82"/>
        <v>0</v>
      </c>
      <c r="P180" s="61">
        <f t="shared" si="83"/>
        <v>0</v>
      </c>
      <c r="Q180" s="16">
        <f>'Used Details'!X257</f>
        <v>0</v>
      </c>
      <c r="R180" s="16">
        <v>1.1499999999999999</v>
      </c>
      <c r="S180" s="50">
        <f t="shared" si="84"/>
        <v>-1.1499999999999999</v>
      </c>
      <c r="T180" s="56" t="str">
        <f t="shared" si="85"/>
        <v/>
      </c>
      <c r="U180" s="56" t="str">
        <f t="shared" si="86"/>
        <v/>
      </c>
      <c r="V180" s="66" t="str">
        <f t="shared" si="87"/>
        <v/>
      </c>
      <c r="W180" s="56" t="str">
        <f t="shared" si="88"/>
        <v/>
      </c>
    </row>
    <row r="181" spans="1:23">
      <c r="A181" s="15" t="s">
        <v>378</v>
      </c>
      <c r="B181" s="15" t="s">
        <v>379</v>
      </c>
      <c r="C181" s="18">
        <f>Sales!D257</f>
        <v>3</v>
      </c>
      <c r="D181" s="16">
        <f>Sales!F257</f>
        <v>45</v>
      </c>
      <c r="E181" s="18">
        <f>'Used Details'!R258</f>
        <v>0</v>
      </c>
      <c r="F181" s="17">
        <v>0.1331</v>
      </c>
      <c r="G181" s="48">
        <f t="shared" si="79"/>
        <v>-0.1331</v>
      </c>
      <c r="H181" s="18">
        <f>'Used Details'!S258</f>
        <v>0</v>
      </c>
      <c r="I181" s="17">
        <v>4.5</v>
      </c>
      <c r="J181" s="48">
        <f t="shared" si="80"/>
        <v>-4.5</v>
      </c>
      <c r="K181" s="18">
        <f>'Used Details'!T258</f>
        <v>0</v>
      </c>
      <c r="L181" s="17">
        <v>0.1</v>
      </c>
      <c r="M181" s="48">
        <f t="shared" si="81"/>
        <v>-0.1</v>
      </c>
      <c r="N181" s="18">
        <f>'Used Details'!U258</f>
        <v>0</v>
      </c>
      <c r="O181" s="18">
        <f t="shared" si="82"/>
        <v>0</v>
      </c>
      <c r="P181" s="61">
        <f t="shared" si="83"/>
        <v>0</v>
      </c>
      <c r="Q181" s="16">
        <f>'Used Details'!X258</f>
        <v>0</v>
      </c>
      <c r="R181" s="16">
        <v>2.6</v>
      </c>
      <c r="S181" s="50">
        <f t="shared" si="84"/>
        <v>-2.6</v>
      </c>
      <c r="T181" s="56">
        <f t="shared" si="85"/>
        <v>0</v>
      </c>
      <c r="U181" s="56">
        <f t="shared" si="86"/>
        <v>5.7777777777777997E-2</v>
      </c>
      <c r="V181" s="66">
        <f t="shared" si="87"/>
        <v>-1</v>
      </c>
      <c r="W181" s="56" t="str">
        <f t="shared" si="88"/>
        <v/>
      </c>
    </row>
    <row r="182" spans="1:23">
      <c r="A182" s="15" t="s">
        <v>380</v>
      </c>
      <c r="B182" s="15" t="s">
        <v>381</v>
      </c>
      <c r="C182" s="18"/>
      <c r="D182" s="16"/>
      <c r="E182" s="17">
        <f>'Used Details'!R259</f>
        <v>0.06</v>
      </c>
      <c r="F182" s="18">
        <v>0</v>
      </c>
      <c r="G182" s="48">
        <f t="shared" si="79"/>
        <v>0.06</v>
      </c>
      <c r="H182" s="17">
        <f>'Used Details'!S259</f>
        <v>1.5</v>
      </c>
      <c r="I182" s="18">
        <v>0</v>
      </c>
      <c r="J182" s="48">
        <f t="shared" si="80"/>
        <v>1.5</v>
      </c>
      <c r="K182" s="18">
        <f>'Used Details'!T259</f>
        <v>0</v>
      </c>
      <c r="L182" s="18">
        <v>0</v>
      </c>
      <c r="M182" s="49">
        <f t="shared" si="81"/>
        <v>0</v>
      </c>
      <c r="N182" s="18">
        <f>'Used Details'!U259</f>
        <v>0</v>
      </c>
      <c r="O182" s="18">
        <f t="shared" si="82"/>
        <v>0</v>
      </c>
      <c r="P182" s="61">
        <f t="shared" si="83"/>
        <v>0</v>
      </c>
      <c r="Q182" s="16">
        <f>'Used Details'!X259</f>
        <v>1.1680999999999999</v>
      </c>
      <c r="R182" s="16">
        <v>0</v>
      </c>
      <c r="S182" s="50">
        <f t="shared" si="84"/>
        <v>1.1680999999999999</v>
      </c>
      <c r="T182" s="56" t="str">
        <f t="shared" si="85"/>
        <v/>
      </c>
      <c r="U182" s="56" t="str">
        <f t="shared" si="86"/>
        <v/>
      </c>
      <c r="V182" s="66" t="str">
        <f t="shared" si="87"/>
        <v/>
      </c>
      <c r="W182" s="56">
        <f t="shared" si="88"/>
        <v>0</v>
      </c>
    </row>
    <row r="183" spans="1:23">
      <c r="A183" s="15" t="s">
        <v>382</v>
      </c>
      <c r="B183" s="15" t="s">
        <v>383</v>
      </c>
      <c r="C183" s="18"/>
      <c r="D183" s="16"/>
      <c r="E183" s="18">
        <f>'Used Details'!R260</f>
        <v>0</v>
      </c>
      <c r="F183" s="18">
        <v>0</v>
      </c>
      <c r="G183" s="49">
        <f t="shared" si="79"/>
        <v>0</v>
      </c>
      <c r="H183" s="18">
        <f>'Used Details'!S260</f>
        <v>0</v>
      </c>
      <c r="I183" s="18">
        <v>0</v>
      </c>
      <c r="J183" s="49">
        <f t="shared" si="80"/>
        <v>0</v>
      </c>
      <c r="K183" s="18">
        <f>'Used Details'!T260</f>
        <v>0</v>
      </c>
      <c r="L183" s="18">
        <v>0</v>
      </c>
      <c r="M183" s="49">
        <f t="shared" si="81"/>
        <v>0</v>
      </c>
      <c r="N183" s="18">
        <f>'Used Details'!U260</f>
        <v>0</v>
      </c>
      <c r="O183" s="18">
        <f t="shared" si="82"/>
        <v>0</v>
      </c>
      <c r="P183" s="61">
        <f t="shared" si="83"/>
        <v>0</v>
      </c>
      <c r="Q183" s="16">
        <f>'Used Details'!X260</f>
        <v>-3.9E-2</v>
      </c>
      <c r="R183" s="16">
        <v>0</v>
      </c>
      <c r="S183" s="50">
        <f t="shared" si="84"/>
        <v>-3.9E-2</v>
      </c>
      <c r="T183" s="56" t="str">
        <f t="shared" si="85"/>
        <v/>
      </c>
      <c r="U183" s="56" t="str">
        <f t="shared" si="86"/>
        <v/>
      </c>
      <c r="V183" s="66" t="str">
        <f t="shared" si="87"/>
        <v/>
      </c>
      <c r="W183" s="56">
        <f t="shared" si="88"/>
        <v>0</v>
      </c>
    </row>
    <row r="184" spans="1:23">
      <c r="A184" s="23" t="s">
        <v>384</v>
      </c>
      <c r="B184" s="23"/>
      <c r="C184" s="53">
        <f>SUM(C130:C183)</f>
        <v>3415</v>
      </c>
      <c r="D184" s="25">
        <f>SUM(D130:D183)</f>
        <v>66352.320000000007</v>
      </c>
      <c r="E184" s="26">
        <f>SUM(E130:E183)</f>
        <v>508.56</v>
      </c>
      <c r="F184" s="26">
        <f>SUM(F130:F183)</f>
        <v>506.37799999999999</v>
      </c>
      <c r="G184" s="26">
        <f t="shared" si="79"/>
        <v>2.1820000000000999</v>
      </c>
      <c r="H184" s="53">
        <f>SUM(H130:H183)</f>
        <v>17212</v>
      </c>
      <c r="I184" s="26">
        <f>SUM(I130:I183)</f>
        <v>17142.400000000001</v>
      </c>
      <c r="J184" s="26">
        <f t="shared" si="80"/>
        <v>69.599999999999</v>
      </c>
      <c r="K184" s="26">
        <f>SUM(K130:K183)</f>
        <v>509.2</v>
      </c>
      <c r="L184" s="26">
        <f>SUM(L130:L183)</f>
        <v>506.6</v>
      </c>
      <c r="M184" s="26">
        <f t="shared" si="81"/>
        <v>2.6</v>
      </c>
      <c r="N184" s="53">
        <f>SUM(N130:N183)</f>
        <v>0</v>
      </c>
      <c r="O184" s="53">
        <f>SUM(O130:O183)</f>
        <v>0</v>
      </c>
      <c r="P184" s="53">
        <f t="shared" si="83"/>
        <v>0</v>
      </c>
      <c r="Q184" s="25">
        <f>SUM(Q130:Q183)</f>
        <v>6062.9517999999998</v>
      </c>
      <c r="R184" s="25">
        <f>SUM(R130:R183)</f>
        <v>6014.62</v>
      </c>
      <c r="S184" s="25">
        <f t="shared" si="84"/>
        <v>48.331799999998999</v>
      </c>
      <c r="T184" s="63">
        <f t="shared" si="85"/>
        <v>9.1375129008299999E-2</v>
      </c>
      <c r="U184" s="63">
        <f t="shared" si="86"/>
        <v>9.0646717401893007E-2</v>
      </c>
      <c r="V184" s="63">
        <f t="shared" si="87"/>
        <v>8.0357196298351998E-3</v>
      </c>
      <c r="W184" s="63">
        <f t="shared" si="88"/>
        <v>0.99202833840769999</v>
      </c>
    </row>
    <row r="185" spans="1:23">
      <c r="A185" s="13" t="s">
        <v>385</v>
      </c>
      <c r="B185" s="13"/>
      <c r="C185" s="18"/>
      <c r="D185" s="16"/>
      <c r="G185" s="48"/>
      <c r="J185" s="48"/>
      <c r="M185" s="48"/>
      <c r="N185" s="18"/>
      <c r="O185" s="18"/>
      <c r="P185" s="61"/>
      <c r="Q185" s="16"/>
      <c r="R185" s="16"/>
      <c r="S185" s="50"/>
      <c r="T185" s="56"/>
      <c r="U185" s="56"/>
      <c r="V185" s="66"/>
      <c r="W185" s="56"/>
    </row>
    <row r="186" spans="1:23">
      <c r="A186" s="15" t="s">
        <v>386</v>
      </c>
      <c r="B186" s="15" t="s">
        <v>387</v>
      </c>
      <c r="C186" s="18">
        <f>Sales!D262</f>
        <v>7</v>
      </c>
      <c r="D186" s="16">
        <f>Sales!F262</f>
        <v>790</v>
      </c>
      <c r="E186" s="17">
        <f>'Used Details'!R263</f>
        <v>0.03</v>
      </c>
      <c r="F186" s="17">
        <v>1.2662</v>
      </c>
      <c r="G186" s="48">
        <f t="shared" ref="G186:G212" si="89">IF(E186="",0,E186)-IF(F186="",0,F186)</f>
        <v>-1.2362</v>
      </c>
      <c r="H186" s="18">
        <f>'Used Details'!S263</f>
        <v>1</v>
      </c>
      <c r="I186" s="17">
        <v>42.8</v>
      </c>
      <c r="J186" s="48">
        <f t="shared" ref="J186:J212" si="90">(IF(H186="",0,H186)-IF(I186="",0,I186))</f>
        <v>-41.8</v>
      </c>
      <c r="K186" s="18">
        <f>'Used Details'!T263</f>
        <v>0</v>
      </c>
      <c r="L186" s="17">
        <v>1.3</v>
      </c>
      <c r="M186" s="48">
        <f t="shared" ref="M186:M212" si="91">(IF(K186="",0,K186)-IF(L186="",0,L186))</f>
        <v>-1.3</v>
      </c>
      <c r="N186" s="18">
        <f>'Used Details'!U263</f>
        <v>0</v>
      </c>
      <c r="O186" s="18">
        <f t="shared" ref="O186:O211" si="92">ROUND(0,0)</f>
        <v>0</v>
      </c>
      <c r="P186" s="61">
        <f t="shared" ref="P186:P212" si="93">ROUND((IF(N186="",0,N186)-IF(O186="",0,O186)),0)</f>
        <v>0</v>
      </c>
      <c r="Q186" s="16">
        <f>'Used Details'!X263</f>
        <v>1.1658999999999999</v>
      </c>
      <c r="R186" s="16">
        <v>49.21</v>
      </c>
      <c r="S186" s="50">
        <f t="shared" ref="S186:S212" si="94">IF(Q186="",0,Q186)-IF(R186="",0,R186)</f>
        <v>-48.0441</v>
      </c>
      <c r="T186" s="56">
        <f t="shared" ref="T186:T212" si="95">IF(OR(D186=0,D186=""),"",Q186/D186)</f>
        <v>1.4758227848101001E-3</v>
      </c>
      <c r="U186" s="56">
        <f t="shared" ref="U186:U212" si="96">IF(OR(D186=0,D186=""),"",R186/D186)</f>
        <v>6.2291139240505999E-2</v>
      </c>
      <c r="V186" s="66">
        <f t="shared" ref="V186:V212" si="97">IF(OR(U186=0,U186=""),T186,(T186-U186)/U186)</f>
        <v>-0.97630766104449995</v>
      </c>
      <c r="W186" s="56">
        <f t="shared" ref="W186:W212" si="98">IF(Q186=0,"",(R186/Q186))</f>
        <v>42.207736512564999</v>
      </c>
    </row>
    <row r="187" spans="1:23">
      <c r="A187" s="15" t="s">
        <v>388</v>
      </c>
      <c r="B187" s="15" t="s">
        <v>389</v>
      </c>
      <c r="C187" s="18"/>
      <c r="D187" s="16"/>
      <c r="E187" s="17">
        <f>'Used Details'!R264</f>
        <v>0.31</v>
      </c>
      <c r="F187" s="18">
        <v>0</v>
      </c>
      <c r="G187" s="48">
        <f t="shared" si="89"/>
        <v>0.31</v>
      </c>
      <c r="H187" s="17">
        <f>'Used Details'!S264</f>
        <v>7.8</v>
      </c>
      <c r="I187" s="18">
        <v>0</v>
      </c>
      <c r="J187" s="48">
        <f t="shared" si="90"/>
        <v>7.8</v>
      </c>
      <c r="K187" s="17">
        <f>'Used Details'!T264</f>
        <v>0.2</v>
      </c>
      <c r="L187" s="18">
        <v>0</v>
      </c>
      <c r="M187" s="48">
        <f t="shared" si="91"/>
        <v>0.2</v>
      </c>
      <c r="N187" s="18">
        <f>'Used Details'!U264</f>
        <v>0</v>
      </c>
      <c r="O187" s="18">
        <f t="shared" si="92"/>
        <v>0</v>
      </c>
      <c r="P187" s="61">
        <f t="shared" si="93"/>
        <v>0</v>
      </c>
      <c r="Q187" s="16">
        <f>'Used Details'!X264</f>
        <v>11.210599999999999</v>
      </c>
      <c r="R187" s="16">
        <v>0</v>
      </c>
      <c r="S187" s="50">
        <f t="shared" si="94"/>
        <v>11.210599999999999</v>
      </c>
      <c r="T187" s="56" t="str">
        <f t="shared" si="95"/>
        <v/>
      </c>
      <c r="U187" s="56" t="str">
        <f t="shared" si="96"/>
        <v/>
      </c>
      <c r="V187" s="66" t="str">
        <f t="shared" si="97"/>
        <v/>
      </c>
      <c r="W187" s="56">
        <f t="shared" si="98"/>
        <v>0</v>
      </c>
    </row>
    <row r="188" spans="1:23">
      <c r="A188" s="15" t="s">
        <v>390</v>
      </c>
      <c r="B188" s="15" t="s">
        <v>391</v>
      </c>
      <c r="C188" s="18">
        <f>Sales!D264</f>
        <v>2</v>
      </c>
      <c r="D188" s="16">
        <f>Sales!F264</f>
        <v>32</v>
      </c>
      <c r="E188" s="17">
        <f>'Used Details'!R265</f>
        <v>2.11</v>
      </c>
      <c r="F188" s="17">
        <v>8.8700000000000001E-2</v>
      </c>
      <c r="G188" s="48">
        <f t="shared" si="89"/>
        <v>2.0213000000000001</v>
      </c>
      <c r="H188" s="17">
        <f>'Used Details'!S265</f>
        <v>71.3</v>
      </c>
      <c r="I188" s="18">
        <v>3</v>
      </c>
      <c r="J188" s="48">
        <f t="shared" si="90"/>
        <v>68.3</v>
      </c>
      <c r="K188" s="17">
        <f>'Used Details'!T265</f>
        <v>2.1</v>
      </c>
      <c r="L188" s="17">
        <v>0.1</v>
      </c>
      <c r="M188" s="49">
        <f t="shared" si="91"/>
        <v>2</v>
      </c>
      <c r="N188" s="18">
        <f>'Used Details'!U265</f>
        <v>0</v>
      </c>
      <c r="O188" s="18">
        <f t="shared" si="92"/>
        <v>0</v>
      </c>
      <c r="P188" s="61">
        <f t="shared" si="93"/>
        <v>0</v>
      </c>
      <c r="Q188" s="16">
        <f>'Used Details'!X265</f>
        <v>49.003700000000002</v>
      </c>
      <c r="R188" s="16">
        <v>2.06</v>
      </c>
      <c r="S188" s="50">
        <f t="shared" si="94"/>
        <v>46.9437</v>
      </c>
      <c r="T188" s="57">
        <f t="shared" si="95"/>
        <v>1.5313656250000001</v>
      </c>
      <c r="U188" s="57">
        <f t="shared" si="96"/>
        <v>6.4375000000000002E-2</v>
      </c>
      <c r="V188" s="67">
        <f t="shared" si="97"/>
        <v>22.788203883495001</v>
      </c>
      <c r="W188" s="57">
        <f t="shared" si="98"/>
        <v>4.2037642055599997E-2</v>
      </c>
    </row>
    <row r="189" spans="1:23">
      <c r="A189" s="15" t="s">
        <v>392</v>
      </c>
      <c r="B189" s="15" t="s">
        <v>393</v>
      </c>
      <c r="C189" s="18">
        <f>Sales!D266</f>
        <v>9</v>
      </c>
      <c r="D189" s="16">
        <f>Sales!F266</f>
        <v>115.5</v>
      </c>
      <c r="E189" s="17">
        <f>'Used Details'!R266</f>
        <v>0.36</v>
      </c>
      <c r="F189" s="17">
        <v>0.39929999999999999</v>
      </c>
      <c r="G189" s="48">
        <f t="shared" si="89"/>
        <v>-3.9300000000000002E-2</v>
      </c>
      <c r="H189" s="17">
        <f>'Used Details'!S266</f>
        <v>12.1</v>
      </c>
      <c r="I189" s="17">
        <v>13.5</v>
      </c>
      <c r="J189" s="48">
        <f t="shared" si="90"/>
        <v>-1.4</v>
      </c>
      <c r="K189" s="17">
        <f>'Used Details'!T266</f>
        <v>0.4</v>
      </c>
      <c r="L189" s="17">
        <v>0.4</v>
      </c>
      <c r="M189" s="49">
        <f t="shared" si="91"/>
        <v>0</v>
      </c>
      <c r="N189" s="18">
        <f>'Used Details'!U266</f>
        <v>0</v>
      </c>
      <c r="O189" s="18">
        <f t="shared" si="92"/>
        <v>0</v>
      </c>
      <c r="P189" s="61">
        <f t="shared" si="93"/>
        <v>0</v>
      </c>
      <c r="Q189" s="16">
        <f>'Used Details'!X266</f>
        <v>14.1769</v>
      </c>
      <c r="R189" s="16">
        <v>15.72</v>
      </c>
      <c r="S189" s="50">
        <f t="shared" si="94"/>
        <v>-1.5430999999999999</v>
      </c>
      <c r="T189" s="56">
        <f t="shared" si="95"/>
        <v>0.12274372294372</v>
      </c>
      <c r="U189" s="56">
        <f t="shared" si="96"/>
        <v>0.1361038961039</v>
      </c>
      <c r="V189" s="66">
        <f t="shared" si="97"/>
        <v>-9.8161577608142994E-2</v>
      </c>
      <c r="W189" s="56">
        <f t="shared" si="98"/>
        <v>1.1088460805959</v>
      </c>
    </row>
    <row r="190" spans="1:23">
      <c r="A190" s="15" t="s">
        <v>394</v>
      </c>
      <c r="B190" s="15" t="s">
        <v>395</v>
      </c>
      <c r="C190" s="18">
        <f>Sales!D268</f>
        <v>1</v>
      </c>
      <c r="D190" s="16">
        <f>Sales!F268</f>
        <v>17</v>
      </c>
      <c r="E190" s="17">
        <f>'Used Details'!R267</f>
        <v>0.65</v>
      </c>
      <c r="F190" s="17">
        <v>4.4400000000000002E-2</v>
      </c>
      <c r="G190" s="48">
        <f t="shared" si="89"/>
        <v>0.60560000000000003</v>
      </c>
      <c r="H190" s="18">
        <f>'Used Details'!S267</f>
        <v>22</v>
      </c>
      <c r="I190" s="17">
        <v>1.5</v>
      </c>
      <c r="J190" s="48">
        <f t="shared" si="90"/>
        <v>20.5</v>
      </c>
      <c r="K190" s="17">
        <f>'Used Details'!T267</f>
        <v>0.7</v>
      </c>
      <c r="L190" s="18">
        <v>0</v>
      </c>
      <c r="M190" s="48">
        <f t="shared" si="91"/>
        <v>0.7</v>
      </c>
      <c r="N190" s="18">
        <f>'Used Details'!U267</f>
        <v>0</v>
      </c>
      <c r="O190" s="18">
        <f t="shared" si="92"/>
        <v>0</v>
      </c>
      <c r="P190" s="61">
        <f t="shared" si="93"/>
        <v>0</v>
      </c>
      <c r="Q190" s="16">
        <f>'Used Details'!X267</f>
        <v>20.023499999999999</v>
      </c>
      <c r="R190" s="16">
        <v>1.37</v>
      </c>
      <c r="S190" s="50">
        <f t="shared" si="94"/>
        <v>18.653500000000001</v>
      </c>
      <c r="T190" s="57">
        <f t="shared" si="95"/>
        <v>1.1778529411765</v>
      </c>
      <c r="U190" s="57">
        <f t="shared" si="96"/>
        <v>8.0588235294118002E-2</v>
      </c>
      <c r="V190" s="67">
        <f t="shared" si="97"/>
        <v>13.615693430657</v>
      </c>
      <c r="W190" s="57">
        <f t="shared" si="98"/>
        <v>6.8419606961820006E-2</v>
      </c>
    </row>
    <row r="191" spans="1:23">
      <c r="A191" s="15" t="s">
        <v>396</v>
      </c>
      <c r="B191" s="15" t="s">
        <v>397</v>
      </c>
      <c r="C191" s="18">
        <f>Sales!D272</f>
        <v>42</v>
      </c>
      <c r="D191" s="16">
        <f>Sales!F272</f>
        <v>544</v>
      </c>
      <c r="E191" s="17">
        <f>'Used Details'!R269</f>
        <v>2.04</v>
      </c>
      <c r="F191" s="17">
        <v>1.819</v>
      </c>
      <c r="G191" s="48">
        <f t="shared" si="89"/>
        <v>0.221</v>
      </c>
      <c r="H191" s="17">
        <f>'Used Details'!S269</f>
        <v>68.900000000000006</v>
      </c>
      <c r="I191" s="17">
        <v>61.5</v>
      </c>
      <c r="J191" s="48">
        <f t="shared" si="90"/>
        <v>7.4</v>
      </c>
      <c r="K191" s="18">
        <f>'Used Details'!T269</f>
        <v>2</v>
      </c>
      <c r="L191" s="17">
        <v>1.8</v>
      </c>
      <c r="M191" s="48">
        <f t="shared" si="91"/>
        <v>0.2</v>
      </c>
      <c r="N191" s="18">
        <f>'Used Details'!U269</f>
        <v>0</v>
      </c>
      <c r="O191" s="18">
        <f t="shared" si="92"/>
        <v>0</v>
      </c>
      <c r="P191" s="61">
        <f t="shared" si="93"/>
        <v>0</v>
      </c>
      <c r="Q191" s="16">
        <f>'Used Details'!X269</f>
        <v>28.506</v>
      </c>
      <c r="R191" s="16">
        <v>25.42</v>
      </c>
      <c r="S191" s="50">
        <f t="shared" si="94"/>
        <v>3.0859999999999999</v>
      </c>
      <c r="T191" s="57">
        <f t="shared" si="95"/>
        <v>5.2400735294117998E-2</v>
      </c>
      <c r="U191" s="57">
        <f t="shared" si="96"/>
        <v>4.6727941176471E-2</v>
      </c>
      <c r="V191" s="67">
        <f t="shared" si="97"/>
        <v>0.12140047206924</v>
      </c>
      <c r="W191" s="57">
        <f t="shared" si="98"/>
        <v>0.89174208938469002</v>
      </c>
    </row>
    <row r="192" spans="1:23">
      <c r="A192" s="15" t="s">
        <v>398</v>
      </c>
      <c r="B192" s="15" t="s">
        <v>399</v>
      </c>
      <c r="C192" s="18"/>
      <c r="D192" s="16"/>
      <c r="E192" s="17">
        <f>'Used Details'!R271</f>
        <v>0.01</v>
      </c>
      <c r="F192" s="18">
        <v>0</v>
      </c>
      <c r="G192" s="48">
        <f t="shared" si="89"/>
        <v>0.01</v>
      </c>
      <c r="H192" s="17">
        <f>'Used Details'!S271</f>
        <v>0.2</v>
      </c>
      <c r="I192" s="18">
        <v>0</v>
      </c>
      <c r="J192" s="48">
        <f t="shared" si="90"/>
        <v>0.2</v>
      </c>
      <c r="K192" s="18">
        <f>'Used Details'!T271</f>
        <v>0</v>
      </c>
      <c r="L192" s="18">
        <v>0</v>
      </c>
      <c r="M192" s="49">
        <f t="shared" si="91"/>
        <v>0</v>
      </c>
      <c r="N192" s="18">
        <f>'Used Details'!U271</f>
        <v>0</v>
      </c>
      <c r="O192" s="18">
        <f t="shared" si="92"/>
        <v>0</v>
      </c>
      <c r="P192" s="61">
        <f t="shared" si="93"/>
        <v>0</v>
      </c>
      <c r="Q192" s="16">
        <f>'Used Details'!X271</f>
        <v>0.188</v>
      </c>
      <c r="R192" s="16">
        <v>0</v>
      </c>
      <c r="S192" s="50">
        <f t="shared" si="94"/>
        <v>0.188</v>
      </c>
      <c r="T192" s="56" t="str">
        <f t="shared" si="95"/>
        <v/>
      </c>
      <c r="U192" s="56" t="str">
        <f t="shared" si="96"/>
        <v/>
      </c>
      <c r="V192" s="66" t="str">
        <f t="shared" si="97"/>
        <v/>
      </c>
      <c r="W192" s="56">
        <f t="shared" si="98"/>
        <v>0</v>
      </c>
    </row>
    <row r="193" spans="1:23">
      <c r="A193" s="15" t="s">
        <v>400</v>
      </c>
      <c r="B193" s="15" t="s">
        <v>401</v>
      </c>
      <c r="C193" s="18"/>
      <c r="D193" s="16"/>
      <c r="E193" s="17">
        <f>'Used Details'!R272</f>
        <v>0.01</v>
      </c>
      <c r="F193" s="18">
        <v>0</v>
      </c>
      <c r="G193" s="48">
        <f t="shared" si="89"/>
        <v>0.01</v>
      </c>
      <c r="H193" s="17">
        <f>'Used Details'!S272</f>
        <v>0.2</v>
      </c>
      <c r="I193" s="18">
        <v>0</v>
      </c>
      <c r="J193" s="48">
        <f t="shared" si="90"/>
        <v>0.2</v>
      </c>
      <c r="K193" s="18">
        <f>'Used Details'!T272</f>
        <v>0</v>
      </c>
      <c r="L193" s="18">
        <v>0</v>
      </c>
      <c r="M193" s="49">
        <f t="shared" si="91"/>
        <v>0</v>
      </c>
      <c r="N193" s="18">
        <f>'Used Details'!U272</f>
        <v>0</v>
      </c>
      <c r="O193" s="18">
        <f t="shared" si="92"/>
        <v>0</v>
      </c>
      <c r="P193" s="61">
        <f t="shared" si="93"/>
        <v>0</v>
      </c>
      <c r="Q193" s="16">
        <f>'Used Details'!X272</f>
        <v>0.106</v>
      </c>
      <c r="R193" s="16">
        <v>0</v>
      </c>
      <c r="S193" s="50">
        <f t="shared" si="94"/>
        <v>0.106</v>
      </c>
      <c r="T193" s="56" t="str">
        <f t="shared" si="95"/>
        <v/>
      </c>
      <c r="U193" s="56" t="str">
        <f t="shared" si="96"/>
        <v/>
      </c>
      <c r="V193" s="66" t="str">
        <f t="shared" si="97"/>
        <v/>
      </c>
      <c r="W193" s="56">
        <f t="shared" si="98"/>
        <v>0</v>
      </c>
    </row>
    <row r="194" spans="1:23">
      <c r="A194" s="15" t="s">
        <v>402</v>
      </c>
      <c r="B194" s="15" t="s">
        <v>403</v>
      </c>
      <c r="C194" s="18">
        <f>Sales!D274</f>
        <v>115</v>
      </c>
      <c r="D194" s="16">
        <f>Sales!F274</f>
        <v>1714.5</v>
      </c>
      <c r="E194" s="17">
        <f>'Used Details'!R273</f>
        <v>4.9800000000000004</v>
      </c>
      <c r="F194" s="17">
        <v>5.1020000000000003</v>
      </c>
      <c r="G194" s="48">
        <f t="shared" si="89"/>
        <v>-0.122</v>
      </c>
      <c r="H194" s="17">
        <f>'Used Details'!S273</f>
        <v>168.5</v>
      </c>
      <c r="I194" s="17">
        <v>172.5</v>
      </c>
      <c r="J194" s="49">
        <f t="shared" si="90"/>
        <v>-4</v>
      </c>
      <c r="K194" s="18">
        <f>'Used Details'!T273</f>
        <v>5</v>
      </c>
      <c r="L194" s="17">
        <v>5.0999999999999996</v>
      </c>
      <c r="M194" s="48">
        <f t="shared" si="91"/>
        <v>-0.1</v>
      </c>
      <c r="N194" s="18">
        <f>'Used Details'!U273</f>
        <v>0</v>
      </c>
      <c r="O194" s="18">
        <f t="shared" si="92"/>
        <v>0</v>
      </c>
      <c r="P194" s="61">
        <f t="shared" si="93"/>
        <v>0</v>
      </c>
      <c r="Q194" s="16">
        <f>'Used Details'!X273</f>
        <v>133.34610000000001</v>
      </c>
      <c r="R194" s="16">
        <v>136.61000000000001</v>
      </c>
      <c r="S194" s="50">
        <f t="shared" si="94"/>
        <v>-3.2639</v>
      </c>
      <c r="T194" s="56">
        <f t="shared" si="95"/>
        <v>7.7775503062117002E-2</v>
      </c>
      <c r="U194" s="56">
        <f t="shared" si="96"/>
        <v>7.9679206765821006E-2</v>
      </c>
      <c r="V194" s="66">
        <f t="shared" si="97"/>
        <v>-2.3892101603104E-2</v>
      </c>
      <c r="W194" s="56">
        <f t="shared" si="98"/>
        <v>1.0244769063362</v>
      </c>
    </row>
    <row r="195" spans="1:23">
      <c r="A195" s="15" t="s">
        <v>404</v>
      </c>
      <c r="B195" s="15" t="s">
        <v>405</v>
      </c>
      <c r="C195" s="18"/>
      <c r="D195" s="16"/>
      <c r="E195" s="54">
        <f>'Used Details'!R276</f>
        <v>-0.51</v>
      </c>
      <c r="F195" s="18">
        <v>0</v>
      </c>
      <c r="G195" s="48">
        <f t="shared" si="89"/>
        <v>-0.51</v>
      </c>
      <c r="H195" s="17">
        <f>'Used Details'!S276</f>
        <v>-17.2</v>
      </c>
      <c r="I195" s="18">
        <v>0</v>
      </c>
      <c r="J195" s="48">
        <f t="shared" si="90"/>
        <v>-17.2</v>
      </c>
      <c r="K195" s="17">
        <f>'Used Details'!T276</f>
        <v>-0.5</v>
      </c>
      <c r="L195" s="18">
        <v>0</v>
      </c>
      <c r="M195" s="48">
        <f t="shared" si="91"/>
        <v>-0.5</v>
      </c>
      <c r="N195" s="18">
        <f>'Used Details'!U276</f>
        <v>0</v>
      </c>
      <c r="O195" s="18">
        <f t="shared" si="92"/>
        <v>0</v>
      </c>
      <c r="P195" s="61">
        <f t="shared" si="93"/>
        <v>0</v>
      </c>
      <c r="Q195" s="16">
        <f>'Used Details'!X276</f>
        <v>-8.6241000000000003</v>
      </c>
      <c r="R195" s="16">
        <v>0</v>
      </c>
      <c r="S195" s="50">
        <f t="shared" si="94"/>
        <v>-8.6241000000000003</v>
      </c>
      <c r="T195" s="56" t="str">
        <f t="shared" si="95"/>
        <v/>
      </c>
      <c r="U195" s="56" t="str">
        <f t="shared" si="96"/>
        <v/>
      </c>
      <c r="V195" s="66" t="str">
        <f t="shared" si="97"/>
        <v/>
      </c>
      <c r="W195" s="56">
        <f t="shared" si="98"/>
        <v>0</v>
      </c>
    </row>
    <row r="196" spans="1:23">
      <c r="A196" s="15" t="s">
        <v>406</v>
      </c>
      <c r="B196" s="15" t="s">
        <v>407</v>
      </c>
      <c r="C196" s="18"/>
      <c r="D196" s="16"/>
      <c r="E196" s="17">
        <f>'Used Details'!R278</f>
        <v>0.13</v>
      </c>
      <c r="F196" s="18">
        <v>0</v>
      </c>
      <c r="G196" s="48">
        <f t="shared" si="89"/>
        <v>0.13</v>
      </c>
      <c r="H196" s="17">
        <f>'Used Details'!S278</f>
        <v>4.4000000000000004</v>
      </c>
      <c r="I196" s="18">
        <v>0</v>
      </c>
      <c r="J196" s="48">
        <f t="shared" si="90"/>
        <v>4.4000000000000004</v>
      </c>
      <c r="K196" s="17">
        <f>'Used Details'!T278</f>
        <v>0.1</v>
      </c>
      <c r="L196" s="18">
        <v>0</v>
      </c>
      <c r="M196" s="48">
        <f t="shared" si="91"/>
        <v>0.1</v>
      </c>
      <c r="N196" s="18">
        <f>'Used Details'!U278</f>
        <v>0</v>
      </c>
      <c r="O196" s="18">
        <f t="shared" si="92"/>
        <v>0</v>
      </c>
      <c r="P196" s="61">
        <f t="shared" si="93"/>
        <v>0</v>
      </c>
      <c r="Q196" s="16">
        <f>'Used Details'!X278</f>
        <v>3.5724</v>
      </c>
      <c r="R196" s="16">
        <v>0</v>
      </c>
      <c r="S196" s="50">
        <f t="shared" si="94"/>
        <v>3.5724</v>
      </c>
      <c r="T196" s="56" t="str">
        <f t="shared" si="95"/>
        <v/>
      </c>
      <c r="U196" s="56" t="str">
        <f t="shared" si="96"/>
        <v/>
      </c>
      <c r="V196" s="66" t="str">
        <f t="shared" si="97"/>
        <v/>
      </c>
      <c r="W196" s="56">
        <f t="shared" si="98"/>
        <v>0</v>
      </c>
    </row>
    <row r="197" spans="1:23">
      <c r="A197" s="15" t="s">
        <v>408</v>
      </c>
      <c r="B197" s="15" t="s">
        <v>409</v>
      </c>
      <c r="C197" s="18"/>
      <c r="D197" s="16"/>
      <c r="E197" s="18">
        <f>'Used Details'!R281</f>
        <v>0</v>
      </c>
      <c r="F197" s="18">
        <v>0</v>
      </c>
      <c r="G197" s="49">
        <f t="shared" si="89"/>
        <v>0</v>
      </c>
      <c r="H197" s="18">
        <f>'Used Details'!S281</f>
        <v>0</v>
      </c>
      <c r="I197" s="18">
        <v>0</v>
      </c>
      <c r="J197" s="49">
        <f t="shared" si="90"/>
        <v>0</v>
      </c>
      <c r="K197" s="18">
        <f>'Used Details'!T281</f>
        <v>0</v>
      </c>
      <c r="L197" s="18">
        <v>0</v>
      </c>
      <c r="M197" s="49">
        <f t="shared" si="91"/>
        <v>0</v>
      </c>
      <c r="N197" s="18">
        <f>'Used Details'!U281</f>
        <v>0</v>
      </c>
      <c r="O197" s="18">
        <f t="shared" si="92"/>
        <v>0</v>
      </c>
      <c r="P197" s="61">
        <f t="shared" si="93"/>
        <v>0</v>
      </c>
      <c r="Q197" s="16">
        <f>'Used Details'!X281</f>
        <v>-2.1899999999999999E-2</v>
      </c>
      <c r="R197" s="16">
        <v>0</v>
      </c>
      <c r="S197" s="50">
        <f t="shared" si="94"/>
        <v>-2.1899999999999999E-2</v>
      </c>
      <c r="T197" s="56" t="str">
        <f t="shared" si="95"/>
        <v/>
      </c>
      <c r="U197" s="56" t="str">
        <f t="shared" si="96"/>
        <v/>
      </c>
      <c r="V197" s="66" t="str">
        <f t="shared" si="97"/>
        <v/>
      </c>
      <c r="W197" s="56">
        <f t="shared" si="98"/>
        <v>0</v>
      </c>
    </row>
    <row r="198" spans="1:23">
      <c r="A198" s="15" t="s">
        <v>410</v>
      </c>
      <c r="B198" s="15" t="s">
        <v>411</v>
      </c>
      <c r="C198" s="18">
        <f>Sales!D276</f>
        <v>4</v>
      </c>
      <c r="D198" s="16">
        <f>Sales!F276</f>
        <v>8</v>
      </c>
      <c r="E198" s="18">
        <f>'Used Details'!R282</f>
        <v>0</v>
      </c>
      <c r="F198" s="17">
        <v>5.9200000000000003E-2</v>
      </c>
      <c r="G198" s="48">
        <f t="shared" si="89"/>
        <v>-5.9200000000000003E-2</v>
      </c>
      <c r="H198" s="18">
        <f>'Used Details'!S282</f>
        <v>0</v>
      </c>
      <c r="I198" s="18">
        <v>2</v>
      </c>
      <c r="J198" s="49">
        <f t="shared" si="90"/>
        <v>-2</v>
      </c>
      <c r="K198" s="18">
        <f>'Used Details'!T282</f>
        <v>0</v>
      </c>
      <c r="L198" s="17">
        <v>0.1</v>
      </c>
      <c r="M198" s="48">
        <f t="shared" si="91"/>
        <v>-0.1</v>
      </c>
      <c r="N198" s="18">
        <f>'Used Details'!U282</f>
        <v>0</v>
      </c>
      <c r="O198" s="18">
        <f t="shared" si="92"/>
        <v>0</v>
      </c>
      <c r="P198" s="61">
        <f t="shared" si="93"/>
        <v>0</v>
      </c>
      <c r="Q198" s="16">
        <f>'Used Details'!X282</f>
        <v>0</v>
      </c>
      <c r="R198" s="16">
        <v>0.41</v>
      </c>
      <c r="S198" s="50">
        <f t="shared" si="94"/>
        <v>-0.41</v>
      </c>
      <c r="T198" s="56">
        <f t="shared" si="95"/>
        <v>0</v>
      </c>
      <c r="U198" s="56">
        <f t="shared" si="96"/>
        <v>5.1249999999999997E-2</v>
      </c>
      <c r="V198" s="66">
        <f t="shared" si="97"/>
        <v>-1</v>
      </c>
      <c r="W198" s="56" t="str">
        <f t="shared" si="98"/>
        <v/>
      </c>
    </row>
    <row r="199" spans="1:23">
      <c r="A199" s="15" t="s">
        <v>412</v>
      </c>
      <c r="B199" s="15" t="s">
        <v>413</v>
      </c>
      <c r="C199" s="18">
        <f>Sales!D278</f>
        <v>98</v>
      </c>
      <c r="D199" s="16">
        <f>Sales!F278</f>
        <v>1192</v>
      </c>
      <c r="E199" s="17">
        <f>'Used Details'!R283</f>
        <v>2.15</v>
      </c>
      <c r="F199" s="17">
        <v>4.3478000000000003</v>
      </c>
      <c r="G199" s="48">
        <f t="shared" si="89"/>
        <v>-2.1978</v>
      </c>
      <c r="H199" s="17">
        <f>'Used Details'!S283</f>
        <v>72.7</v>
      </c>
      <c r="I199" s="18">
        <v>147</v>
      </c>
      <c r="J199" s="48">
        <f t="shared" si="90"/>
        <v>-74.3</v>
      </c>
      <c r="K199" s="17">
        <f>'Used Details'!T283</f>
        <v>2.1</v>
      </c>
      <c r="L199" s="17">
        <v>4.3</v>
      </c>
      <c r="M199" s="48">
        <f t="shared" si="91"/>
        <v>-2.2000000000000002</v>
      </c>
      <c r="N199" s="18">
        <f>'Used Details'!U283</f>
        <v>0</v>
      </c>
      <c r="O199" s="18">
        <f t="shared" si="92"/>
        <v>0</v>
      </c>
      <c r="P199" s="61">
        <f t="shared" si="93"/>
        <v>0</v>
      </c>
      <c r="Q199" s="16">
        <f>'Used Details'!X283</f>
        <v>15.0472</v>
      </c>
      <c r="R199" s="16">
        <v>30.43</v>
      </c>
      <c r="S199" s="50">
        <f t="shared" si="94"/>
        <v>-15.3828</v>
      </c>
      <c r="T199" s="56">
        <f t="shared" si="95"/>
        <v>1.2623489932885999E-2</v>
      </c>
      <c r="U199" s="56">
        <f t="shared" si="96"/>
        <v>2.5528523489933001E-2</v>
      </c>
      <c r="V199" s="66">
        <f t="shared" si="97"/>
        <v>-0.50551429510351997</v>
      </c>
      <c r="W199" s="56">
        <f t="shared" si="98"/>
        <v>2.0223031527459998</v>
      </c>
    </row>
    <row r="200" spans="1:23">
      <c r="A200" s="15" t="s">
        <v>414</v>
      </c>
      <c r="B200" s="15" t="s">
        <v>415</v>
      </c>
      <c r="C200" s="18">
        <f>Sales!D280</f>
        <v>2</v>
      </c>
      <c r="D200" s="16">
        <f>Sales!F280</f>
        <v>21</v>
      </c>
      <c r="E200" s="29"/>
      <c r="F200" s="17">
        <v>8.8700000000000001E-2</v>
      </c>
      <c r="G200" s="48">
        <f t="shared" si="89"/>
        <v>-8.8700000000000001E-2</v>
      </c>
      <c r="H200" s="18"/>
      <c r="I200" s="18">
        <v>3</v>
      </c>
      <c r="J200" s="49">
        <f t="shared" si="90"/>
        <v>-3</v>
      </c>
      <c r="K200" s="18">
        <v>0</v>
      </c>
      <c r="L200" s="17">
        <v>0.1</v>
      </c>
      <c r="M200" s="48">
        <f t="shared" si="91"/>
        <v>-0.1</v>
      </c>
      <c r="N200" s="18">
        <v>0</v>
      </c>
      <c r="O200" s="18">
        <f t="shared" si="92"/>
        <v>0</v>
      </c>
      <c r="P200" s="61">
        <f t="shared" si="93"/>
        <v>0</v>
      </c>
      <c r="Q200" s="16">
        <v>0</v>
      </c>
      <c r="R200" s="16">
        <v>3.37</v>
      </c>
      <c r="S200" s="50">
        <f t="shared" si="94"/>
        <v>-3.37</v>
      </c>
      <c r="T200" s="56">
        <f t="shared" si="95"/>
        <v>0</v>
      </c>
      <c r="U200" s="56">
        <f t="shared" si="96"/>
        <v>0.16047619047618999</v>
      </c>
      <c r="V200" s="66">
        <f t="shared" si="97"/>
        <v>-1</v>
      </c>
      <c r="W200" s="56" t="str">
        <f t="shared" si="98"/>
        <v/>
      </c>
    </row>
    <row r="201" spans="1:23">
      <c r="A201" s="15" t="s">
        <v>416</v>
      </c>
      <c r="B201" s="15" t="s">
        <v>417</v>
      </c>
      <c r="C201" s="18">
        <f>Sales!D282</f>
        <v>1</v>
      </c>
      <c r="D201" s="16">
        <f>Sales!F282</f>
        <v>17</v>
      </c>
      <c r="E201" s="17">
        <f>'Used Details'!R284</f>
        <v>3.21</v>
      </c>
      <c r="F201" s="17">
        <v>4.4400000000000002E-2</v>
      </c>
      <c r="G201" s="48">
        <f t="shared" si="89"/>
        <v>3.1656</v>
      </c>
      <c r="H201" s="17">
        <f>'Used Details'!S284</f>
        <v>108.4</v>
      </c>
      <c r="I201" s="17">
        <v>1.5</v>
      </c>
      <c r="J201" s="48">
        <f t="shared" si="90"/>
        <v>106.9</v>
      </c>
      <c r="K201" s="17">
        <f>'Used Details'!T284</f>
        <v>3.2</v>
      </c>
      <c r="L201" s="18">
        <v>0</v>
      </c>
      <c r="M201" s="48">
        <f t="shared" si="91"/>
        <v>3.2</v>
      </c>
      <c r="N201" s="18">
        <f>'Used Details'!U284</f>
        <v>0</v>
      </c>
      <c r="O201" s="18">
        <f t="shared" si="92"/>
        <v>0</v>
      </c>
      <c r="P201" s="61">
        <f t="shared" si="93"/>
        <v>0</v>
      </c>
      <c r="Q201" s="16">
        <f>'Used Details'!X284</f>
        <v>32.064999999999998</v>
      </c>
      <c r="R201" s="16">
        <v>0.44</v>
      </c>
      <c r="S201" s="50">
        <f t="shared" si="94"/>
        <v>31.625</v>
      </c>
      <c r="T201" s="57">
        <f t="shared" si="95"/>
        <v>1.8861764705882</v>
      </c>
      <c r="U201" s="57">
        <f t="shared" si="96"/>
        <v>2.5882352941175999E-2</v>
      </c>
      <c r="V201" s="67">
        <f t="shared" si="97"/>
        <v>71.875</v>
      </c>
      <c r="W201" s="57">
        <f t="shared" si="98"/>
        <v>1.3722126929674E-2</v>
      </c>
    </row>
    <row r="202" spans="1:23">
      <c r="A202" s="15" t="s">
        <v>418</v>
      </c>
      <c r="B202" s="15" t="s">
        <v>419</v>
      </c>
      <c r="C202" s="18"/>
      <c r="D202" s="16"/>
      <c r="E202" s="54">
        <f>'Used Details'!R285</f>
        <v>-0.8</v>
      </c>
      <c r="F202" s="18">
        <v>0</v>
      </c>
      <c r="G202" s="48">
        <f t="shared" si="89"/>
        <v>-0.8</v>
      </c>
      <c r="H202" s="17">
        <f>'Used Details'!S285</f>
        <v>-20.3</v>
      </c>
      <c r="I202" s="18">
        <v>0</v>
      </c>
      <c r="J202" s="48">
        <f t="shared" si="90"/>
        <v>-20.3</v>
      </c>
      <c r="K202" s="17">
        <f>'Used Details'!T285</f>
        <v>-0.6</v>
      </c>
      <c r="L202" s="18">
        <v>0</v>
      </c>
      <c r="M202" s="48">
        <f t="shared" si="91"/>
        <v>-0.6</v>
      </c>
      <c r="N202" s="18">
        <f>'Used Details'!U285</f>
        <v>0</v>
      </c>
      <c r="O202" s="18">
        <f t="shared" si="92"/>
        <v>0</v>
      </c>
      <c r="P202" s="61">
        <f t="shared" si="93"/>
        <v>0</v>
      </c>
      <c r="Q202" s="16">
        <f>'Used Details'!X285</f>
        <v>-16</v>
      </c>
      <c r="R202" s="16">
        <v>0</v>
      </c>
      <c r="S202" s="50">
        <f t="shared" si="94"/>
        <v>-16</v>
      </c>
      <c r="T202" s="56" t="str">
        <f t="shared" si="95"/>
        <v/>
      </c>
      <c r="U202" s="56" t="str">
        <f t="shared" si="96"/>
        <v/>
      </c>
      <c r="V202" s="66" t="str">
        <f t="shared" si="97"/>
        <v/>
      </c>
      <c r="W202" s="56">
        <f t="shared" si="98"/>
        <v>0</v>
      </c>
    </row>
    <row r="203" spans="1:23">
      <c r="A203" s="15" t="s">
        <v>420</v>
      </c>
      <c r="B203" s="15" t="s">
        <v>421</v>
      </c>
      <c r="C203" s="18"/>
      <c r="D203" s="16"/>
      <c r="E203" s="54">
        <f>'Used Details'!R286</f>
        <v>-0.4</v>
      </c>
      <c r="F203" s="18">
        <v>0</v>
      </c>
      <c r="G203" s="48">
        <f t="shared" si="89"/>
        <v>-0.4</v>
      </c>
      <c r="H203" s="17">
        <f>'Used Details'!S286</f>
        <v>-10.1</v>
      </c>
      <c r="I203" s="18">
        <v>0</v>
      </c>
      <c r="J203" s="48">
        <f t="shared" si="90"/>
        <v>-10.1</v>
      </c>
      <c r="K203" s="17">
        <f>'Used Details'!T286</f>
        <v>-0.3</v>
      </c>
      <c r="L203" s="18">
        <v>0</v>
      </c>
      <c r="M203" s="48">
        <f t="shared" si="91"/>
        <v>-0.3</v>
      </c>
      <c r="N203" s="18">
        <f>'Used Details'!U286</f>
        <v>0</v>
      </c>
      <c r="O203" s="18">
        <f t="shared" si="92"/>
        <v>0</v>
      </c>
      <c r="P203" s="61">
        <f t="shared" si="93"/>
        <v>0</v>
      </c>
      <c r="Q203" s="16">
        <f>'Used Details'!X286</f>
        <v>-4</v>
      </c>
      <c r="R203" s="16">
        <v>0</v>
      </c>
      <c r="S203" s="50">
        <f t="shared" si="94"/>
        <v>-4</v>
      </c>
      <c r="T203" s="56" t="str">
        <f t="shared" si="95"/>
        <v/>
      </c>
      <c r="U203" s="56" t="str">
        <f t="shared" si="96"/>
        <v/>
      </c>
      <c r="V203" s="66" t="str">
        <f t="shared" si="97"/>
        <v/>
      </c>
      <c r="W203" s="56">
        <f t="shared" si="98"/>
        <v>0</v>
      </c>
    </row>
    <row r="204" spans="1:23">
      <c r="A204" s="15" t="s">
        <v>422</v>
      </c>
      <c r="B204" s="15" t="s">
        <v>423</v>
      </c>
      <c r="C204" s="18"/>
      <c r="D204" s="16"/>
      <c r="E204" s="17">
        <f>'Used Details'!R287</f>
        <v>0.01</v>
      </c>
      <c r="F204" s="18">
        <v>0</v>
      </c>
      <c r="G204" s="48">
        <f t="shared" si="89"/>
        <v>0.01</v>
      </c>
      <c r="H204" s="17">
        <f>'Used Details'!S287</f>
        <v>0.2</v>
      </c>
      <c r="I204" s="18">
        <v>0</v>
      </c>
      <c r="J204" s="48">
        <f t="shared" si="90"/>
        <v>0.2</v>
      </c>
      <c r="K204" s="18">
        <f>'Used Details'!T287</f>
        <v>0</v>
      </c>
      <c r="L204" s="18">
        <v>0</v>
      </c>
      <c r="M204" s="49">
        <f t="shared" si="91"/>
        <v>0</v>
      </c>
      <c r="N204" s="18">
        <f>'Used Details'!U287</f>
        <v>0</v>
      </c>
      <c r="O204" s="18">
        <f t="shared" si="92"/>
        <v>0</v>
      </c>
      <c r="P204" s="61">
        <f t="shared" si="93"/>
        <v>0</v>
      </c>
      <c r="Q204" s="16">
        <f>'Used Details'!X287</f>
        <v>0.2898</v>
      </c>
      <c r="R204" s="16">
        <v>0</v>
      </c>
      <c r="S204" s="50">
        <f t="shared" si="94"/>
        <v>0.2898</v>
      </c>
      <c r="T204" s="56" t="str">
        <f t="shared" si="95"/>
        <v/>
      </c>
      <c r="U204" s="56" t="str">
        <f t="shared" si="96"/>
        <v/>
      </c>
      <c r="V204" s="66" t="str">
        <f t="shared" si="97"/>
        <v/>
      </c>
      <c r="W204" s="56">
        <f t="shared" si="98"/>
        <v>0</v>
      </c>
    </row>
    <row r="205" spans="1:23">
      <c r="A205" s="15" t="s">
        <v>424</v>
      </c>
      <c r="B205" s="15" t="s">
        <v>425</v>
      </c>
      <c r="C205" s="18">
        <f>Sales!D284</f>
        <v>9</v>
      </c>
      <c r="D205" s="16">
        <f>Sales!F284</f>
        <v>130</v>
      </c>
      <c r="E205" s="17">
        <f>'Used Details'!R288</f>
        <v>0.4</v>
      </c>
      <c r="F205" s="17">
        <v>0.39929999999999999</v>
      </c>
      <c r="G205" s="48">
        <f t="shared" si="89"/>
        <v>7.0000000000003003E-4</v>
      </c>
      <c r="H205" s="17">
        <f>'Used Details'!S288</f>
        <v>13.6</v>
      </c>
      <c r="I205" s="17">
        <v>13.5</v>
      </c>
      <c r="J205" s="48">
        <f t="shared" si="90"/>
        <v>0.1</v>
      </c>
      <c r="K205" s="17">
        <f>'Used Details'!T288</f>
        <v>0.4</v>
      </c>
      <c r="L205" s="17">
        <v>0.4</v>
      </c>
      <c r="M205" s="49">
        <f t="shared" si="91"/>
        <v>0</v>
      </c>
      <c r="N205" s="18">
        <f>'Used Details'!U288</f>
        <v>0</v>
      </c>
      <c r="O205" s="18">
        <f t="shared" si="92"/>
        <v>0</v>
      </c>
      <c r="P205" s="61">
        <f t="shared" si="93"/>
        <v>0</v>
      </c>
      <c r="Q205" s="16">
        <f>'Used Details'!X288</f>
        <v>11.6203</v>
      </c>
      <c r="R205" s="16">
        <v>11.6</v>
      </c>
      <c r="S205" s="50">
        <f t="shared" si="94"/>
        <v>2.0300000000001001E-2</v>
      </c>
      <c r="T205" s="56">
        <f t="shared" si="95"/>
        <v>8.9386923076923003E-2</v>
      </c>
      <c r="U205" s="56">
        <f t="shared" si="96"/>
        <v>8.9230769230769003E-2</v>
      </c>
      <c r="V205" s="66">
        <f t="shared" si="97"/>
        <v>1.7500000000002E-3</v>
      </c>
      <c r="W205" s="56">
        <f t="shared" si="98"/>
        <v>0.99825305714999002</v>
      </c>
    </row>
    <row r="206" spans="1:23">
      <c r="A206" s="15" t="s">
        <v>426</v>
      </c>
      <c r="B206" s="15" t="s">
        <v>427</v>
      </c>
      <c r="C206" s="18"/>
      <c r="D206" s="16"/>
      <c r="E206" s="17">
        <f>'Used Details'!R291</f>
        <v>1.17</v>
      </c>
      <c r="F206" s="18">
        <v>0</v>
      </c>
      <c r="G206" s="48">
        <f t="shared" si="89"/>
        <v>1.17</v>
      </c>
      <c r="H206" s="17">
        <f>'Used Details'!S291</f>
        <v>39.5</v>
      </c>
      <c r="I206" s="18">
        <v>0</v>
      </c>
      <c r="J206" s="48">
        <f t="shared" si="90"/>
        <v>39.5</v>
      </c>
      <c r="K206" s="17">
        <f>'Used Details'!T291</f>
        <v>1.2</v>
      </c>
      <c r="L206" s="18">
        <v>0</v>
      </c>
      <c r="M206" s="48">
        <f t="shared" si="91"/>
        <v>1.2</v>
      </c>
      <c r="N206" s="18">
        <f>'Used Details'!U291</f>
        <v>0</v>
      </c>
      <c r="O206" s="18">
        <f t="shared" si="92"/>
        <v>0</v>
      </c>
      <c r="P206" s="61">
        <f t="shared" si="93"/>
        <v>0</v>
      </c>
      <c r="Q206" s="16">
        <f>'Used Details'!X291</f>
        <v>11.6752</v>
      </c>
      <c r="R206" s="16">
        <v>0</v>
      </c>
      <c r="S206" s="50">
        <f t="shared" si="94"/>
        <v>11.6752</v>
      </c>
      <c r="T206" s="56" t="str">
        <f t="shared" si="95"/>
        <v/>
      </c>
      <c r="U206" s="56" t="str">
        <f t="shared" si="96"/>
        <v/>
      </c>
      <c r="V206" s="66" t="str">
        <f t="shared" si="97"/>
        <v/>
      </c>
      <c r="W206" s="56">
        <f t="shared" si="98"/>
        <v>0</v>
      </c>
    </row>
    <row r="207" spans="1:23">
      <c r="A207" s="15" t="s">
        <v>428</v>
      </c>
      <c r="B207" s="15" t="s">
        <v>429</v>
      </c>
      <c r="C207" s="18"/>
      <c r="D207" s="16"/>
      <c r="E207" s="54">
        <f>'Used Details'!R293</f>
        <v>-0.4</v>
      </c>
      <c r="F207" s="18">
        <v>0</v>
      </c>
      <c r="G207" s="48">
        <f t="shared" si="89"/>
        <v>-0.4</v>
      </c>
      <c r="H207" s="17">
        <f>'Used Details'!S293</f>
        <v>-13.6</v>
      </c>
      <c r="I207" s="18">
        <v>0</v>
      </c>
      <c r="J207" s="48">
        <f t="shared" si="90"/>
        <v>-13.6</v>
      </c>
      <c r="K207" s="17">
        <f>'Used Details'!T293</f>
        <v>-0.4</v>
      </c>
      <c r="L207" s="18">
        <v>0</v>
      </c>
      <c r="M207" s="48">
        <f t="shared" si="91"/>
        <v>-0.4</v>
      </c>
      <c r="N207" s="18">
        <f>'Used Details'!U293</f>
        <v>0</v>
      </c>
      <c r="O207" s="18">
        <f t="shared" si="92"/>
        <v>0</v>
      </c>
      <c r="P207" s="61">
        <f t="shared" si="93"/>
        <v>0</v>
      </c>
      <c r="Q207" s="16">
        <f>'Used Details'!X293</f>
        <v>-8.0180000000000007</v>
      </c>
      <c r="R207" s="16">
        <v>0</v>
      </c>
      <c r="S207" s="50">
        <f t="shared" si="94"/>
        <v>-8.0180000000000007</v>
      </c>
      <c r="T207" s="56" t="str">
        <f t="shared" si="95"/>
        <v/>
      </c>
      <c r="U207" s="56" t="str">
        <f t="shared" si="96"/>
        <v/>
      </c>
      <c r="V207" s="66" t="str">
        <f t="shared" si="97"/>
        <v/>
      </c>
      <c r="W207" s="56">
        <f t="shared" si="98"/>
        <v>0</v>
      </c>
    </row>
    <row r="208" spans="1:23">
      <c r="A208" s="15" t="s">
        <v>430</v>
      </c>
      <c r="B208" s="15" t="s">
        <v>431</v>
      </c>
      <c r="C208" s="18"/>
      <c r="D208" s="16"/>
      <c r="E208" s="54">
        <f>'Used Details'!R294</f>
        <v>-0.01</v>
      </c>
      <c r="F208" s="18">
        <v>0</v>
      </c>
      <c r="G208" s="48">
        <f t="shared" si="89"/>
        <v>-0.01</v>
      </c>
      <c r="H208" s="17">
        <f>'Used Details'!S294</f>
        <v>-0.1</v>
      </c>
      <c r="I208" s="18">
        <v>0</v>
      </c>
      <c r="J208" s="48">
        <f t="shared" si="90"/>
        <v>-0.1</v>
      </c>
      <c r="K208" s="18">
        <f>'Used Details'!T294</f>
        <v>0</v>
      </c>
      <c r="L208" s="18">
        <v>0</v>
      </c>
      <c r="M208" s="49">
        <f t="shared" si="91"/>
        <v>0</v>
      </c>
      <c r="N208" s="18">
        <f>'Used Details'!U294</f>
        <v>0</v>
      </c>
      <c r="O208" s="18">
        <f t="shared" si="92"/>
        <v>0</v>
      </c>
      <c r="P208" s="61">
        <f t="shared" si="93"/>
        <v>0</v>
      </c>
      <c r="Q208" s="16">
        <f>'Used Details'!X294</f>
        <v>-0.13750000000000001</v>
      </c>
      <c r="R208" s="16">
        <v>0</v>
      </c>
      <c r="S208" s="50">
        <f t="shared" si="94"/>
        <v>-0.13750000000000001</v>
      </c>
      <c r="T208" s="56" t="str">
        <f t="shared" si="95"/>
        <v/>
      </c>
      <c r="U208" s="56" t="str">
        <f t="shared" si="96"/>
        <v/>
      </c>
      <c r="V208" s="66" t="str">
        <f t="shared" si="97"/>
        <v/>
      </c>
      <c r="W208" s="56">
        <f t="shared" si="98"/>
        <v>0</v>
      </c>
    </row>
    <row r="209" spans="1:23">
      <c r="A209" s="15" t="s">
        <v>432</v>
      </c>
      <c r="B209" s="15" t="s">
        <v>433</v>
      </c>
      <c r="C209" s="18"/>
      <c r="D209" s="16"/>
      <c r="E209" s="18">
        <f>'Used Details'!R295</f>
        <v>0</v>
      </c>
      <c r="F209" s="18">
        <v>0</v>
      </c>
      <c r="G209" s="49">
        <f t="shared" si="89"/>
        <v>0</v>
      </c>
      <c r="H209" s="17">
        <f>'Used Details'!S295</f>
        <v>0.1</v>
      </c>
      <c r="I209" s="18">
        <v>0</v>
      </c>
      <c r="J209" s="48">
        <f t="shared" si="90"/>
        <v>0.1</v>
      </c>
      <c r="K209" s="18">
        <f>'Used Details'!T295</f>
        <v>0</v>
      </c>
      <c r="L209" s="18">
        <v>0</v>
      </c>
      <c r="M209" s="49">
        <f t="shared" si="91"/>
        <v>0</v>
      </c>
      <c r="N209" s="18">
        <f>'Used Details'!U295</f>
        <v>0</v>
      </c>
      <c r="O209" s="18">
        <f t="shared" si="92"/>
        <v>0</v>
      </c>
      <c r="P209" s="61">
        <f t="shared" si="93"/>
        <v>0</v>
      </c>
      <c r="Q209" s="16">
        <f>'Used Details'!X295</f>
        <v>0.19739999999999999</v>
      </c>
      <c r="R209" s="16">
        <v>0</v>
      </c>
      <c r="S209" s="50">
        <f t="shared" si="94"/>
        <v>0.19739999999999999</v>
      </c>
      <c r="T209" s="56" t="str">
        <f t="shared" si="95"/>
        <v/>
      </c>
      <c r="U209" s="56" t="str">
        <f t="shared" si="96"/>
        <v/>
      </c>
      <c r="V209" s="66" t="str">
        <f t="shared" si="97"/>
        <v/>
      </c>
      <c r="W209" s="56">
        <f t="shared" si="98"/>
        <v>0</v>
      </c>
    </row>
    <row r="210" spans="1:23">
      <c r="A210" s="15" t="s">
        <v>434</v>
      </c>
      <c r="B210" s="15" t="s">
        <v>435</v>
      </c>
      <c r="C210" s="18">
        <f>Sales!D286</f>
        <v>6</v>
      </c>
      <c r="D210" s="16">
        <f>Sales!F286</f>
        <v>90</v>
      </c>
      <c r="E210" s="29"/>
      <c r="F210" s="17">
        <v>0.26619999999999999</v>
      </c>
      <c r="G210" s="48">
        <f t="shared" si="89"/>
        <v>-0.26619999999999999</v>
      </c>
      <c r="H210" s="18"/>
      <c r="I210" s="18">
        <v>9</v>
      </c>
      <c r="J210" s="49">
        <f t="shared" si="90"/>
        <v>-9</v>
      </c>
      <c r="K210" s="18">
        <v>0</v>
      </c>
      <c r="L210" s="17">
        <v>0.3</v>
      </c>
      <c r="M210" s="48">
        <f t="shared" si="91"/>
        <v>-0.3</v>
      </c>
      <c r="N210" s="18">
        <v>0</v>
      </c>
      <c r="O210" s="18">
        <f t="shared" si="92"/>
        <v>0</v>
      </c>
      <c r="P210" s="61">
        <f t="shared" si="93"/>
        <v>0</v>
      </c>
      <c r="Q210" s="16">
        <v>0</v>
      </c>
      <c r="R210" s="16">
        <v>10.9</v>
      </c>
      <c r="S210" s="50">
        <f t="shared" si="94"/>
        <v>-10.9</v>
      </c>
      <c r="T210" s="56">
        <f t="shared" si="95"/>
        <v>0</v>
      </c>
      <c r="U210" s="56">
        <f t="shared" si="96"/>
        <v>0.12111111111111</v>
      </c>
      <c r="V210" s="66">
        <f t="shared" si="97"/>
        <v>-1</v>
      </c>
      <c r="W210" s="56" t="str">
        <f t="shared" si="98"/>
        <v/>
      </c>
    </row>
    <row r="211" spans="1:23">
      <c r="A211" s="15" t="s">
        <v>436</v>
      </c>
      <c r="B211" s="15" t="s">
        <v>437</v>
      </c>
      <c r="C211" s="18"/>
      <c r="D211" s="16"/>
      <c r="E211" s="17">
        <f>'Used Details'!R296</f>
        <v>0.28000000000000003</v>
      </c>
      <c r="F211" s="18">
        <v>0</v>
      </c>
      <c r="G211" s="48">
        <f t="shared" si="89"/>
        <v>0.28000000000000003</v>
      </c>
      <c r="H211" s="17">
        <f>'Used Details'!S296</f>
        <v>9.5</v>
      </c>
      <c r="I211" s="18">
        <v>0</v>
      </c>
      <c r="J211" s="48">
        <f t="shared" si="90"/>
        <v>9.5</v>
      </c>
      <c r="K211" s="17">
        <f>'Used Details'!T296</f>
        <v>0.3</v>
      </c>
      <c r="L211" s="18">
        <v>0</v>
      </c>
      <c r="M211" s="48">
        <f t="shared" si="91"/>
        <v>0.3</v>
      </c>
      <c r="N211" s="18">
        <f>'Used Details'!U296</f>
        <v>0</v>
      </c>
      <c r="O211" s="18">
        <f t="shared" si="92"/>
        <v>0</v>
      </c>
      <c r="P211" s="61">
        <f t="shared" si="93"/>
        <v>0</v>
      </c>
      <c r="Q211" s="16">
        <f>'Used Details'!X296</f>
        <v>10.400700000000001</v>
      </c>
      <c r="R211" s="16">
        <v>0</v>
      </c>
      <c r="S211" s="50">
        <f t="shared" si="94"/>
        <v>10.400700000000001</v>
      </c>
      <c r="T211" s="56" t="str">
        <f t="shared" si="95"/>
        <v/>
      </c>
      <c r="U211" s="56" t="str">
        <f t="shared" si="96"/>
        <v/>
      </c>
      <c r="V211" s="66" t="str">
        <f t="shared" si="97"/>
        <v/>
      </c>
      <c r="W211" s="56">
        <f t="shared" si="98"/>
        <v>0</v>
      </c>
    </row>
    <row r="212" spans="1:23">
      <c r="A212" s="23" t="s">
        <v>438</v>
      </c>
      <c r="B212" s="23"/>
      <c r="C212" s="53">
        <f>SUM(C186:C211)</f>
        <v>296</v>
      </c>
      <c r="D212" s="25">
        <f>SUM(D186:D211)</f>
        <v>4671</v>
      </c>
      <c r="E212" s="26">
        <f>SUM(E186:E211)</f>
        <v>15.73</v>
      </c>
      <c r="F212" s="26">
        <f>SUM(F186:F211)</f>
        <v>13.9252</v>
      </c>
      <c r="G212" s="26">
        <f t="shared" si="89"/>
        <v>1.8048</v>
      </c>
      <c r="H212" s="26">
        <f>SUM(H186:H211)</f>
        <v>539.1</v>
      </c>
      <c r="I212" s="26">
        <f>SUM(I186:I211)</f>
        <v>470.8</v>
      </c>
      <c r="J212" s="26">
        <f t="shared" si="90"/>
        <v>68.3</v>
      </c>
      <c r="K212" s="26">
        <f>SUM(K186:K211)</f>
        <v>15.9</v>
      </c>
      <c r="L212" s="26">
        <f>SUM(L186:L211)</f>
        <v>13.9</v>
      </c>
      <c r="M212" s="26">
        <f t="shared" si="91"/>
        <v>2</v>
      </c>
      <c r="N212" s="53">
        <f>SUM(N186:N211)</f>
        <v>0</v>
      </c>
      <c r="O212" s="53">
        <f>SUM(O186:O211)</f>
        <v>0</v>
      </c>
      <c r="P212" s="53">
        <f t="shared" si="93"/>
        <v>0</v>
      </c>
      <c r="Q212" s="25">
        <f>SUM(Q186:Q211)</f>
        <v>305.79320000000001</v>
      </c>
      <c r="R212" s="25">
        <f>SUM(R186:R211)</f>
        <v>287.54000000000002</v>
      </c>
      <c r="S212" s="25">
        <f t="shared" si="94"/>
        <v>18.2532</v>
      </c>
      <c r="T212" s="62">
        <f t="shared" si="95"/>
        <v>6.5466324127595996E-2</v>
      </c>
      <c r="U212" s="62">
        <f t="shared" si="96"/>
        <v>6.1558552772426001E-2</v>
      </c>
      <c r="V212" s="62">
        <f t="shared" si="97"/>
        <v>6.3480559226541999E-2</v>
      </c>
      <c r="W212" s="62">
        <f t="shared" si="98"/>
        <v>0.94030867919887995</v>
      </c>
    </row>
    <row r="213" spans="1:23">
      <c r="A213" s="13" t="s">
        <v>439</v>
      </c>
      <c r="B213" s="13"/>
      <c r="C213" s="18"/>
      <c r="D213" s="16"/>
      <c r="G213" s="48"/>
      <c r="J213" s="48"/>
      <c r="M213" s="48"/>
      <c r="N213" s="18"/>
      <c r="O213" s="18"/>
      <c r="P213" s="61"/>
      <c r="Q213" s="16"/>
      <c r="R213" s="16"/>
      <c r="S213" s="50"/>
      <c r="T213" s="56"/>
      <c r="U213" s="56"/>
      <c r="V213" s="66"/>
      <c r="W213" s="56"/>
    </row>
    <row r="214" spans="1:23">
      <c r="A214" s="15" t="s">
        <v>440</v>
      </c>
      <c r="B214" s="15" t="s">
        <v>441</v>
      </c>
      <c r="C214" s="18">
        <f>Sales!D293</f>
        <v>135</v>
      </c>
      <c r="D214" s="16">
        <f>Sales!F293</f>
        <v>3222.5</v>
      </c>
      <c r="E214" s="17">
        <f>'Used Details'!R299</f>
        <v>7.81</v>
      </c>
      <c r="F214" s="17">
        <v>7.9005999999999998</v>
      </c>
      <c r="G214" s="48">
        <f t="shared" ref="G214:G219" si="99">IF(E214="",0,E214)-IF(F214="",0,F214)</f>
        <v>-9.06E-2</v>
      </c>
      <c r="H214" s="17">
        <f>'Used Details'!S299</f>
        <v>264.10000000000002</v>
      </c>
      <c r="I214" s="17">
        <v>267.10000000000002</v>
      </c>
      <c r="J214" s="49">
        <f t="shared" ref="J214:J219" si="100">(IF(H214="",0,H214)-IF(I214="",0,I214))</f>
        <v>-3</v>
      </c>
      <c r="K214" s="17">
        <f>'Used Details'!T299</f>
        <v>7.8</v>
      </c>
      <c r="L214" s="17">
        <v>7.9</v>
      </c>
      <c r="M214" s="48">
        <f t="shared" ref="M214:M219" si="101">(IF(K214="",0,K214)-IF(L214="",0,L214))</f>
        <v>-0.1</v>
      </c>
      <c r="N214" s="18">
        <f>'Used Details'!U299</f>
        <v>0</v>
      </c>
      <c r="O214" s="18">
        <f>ROUND(0,0)</f>
        <v>0</v>
      </c>
      <c r="P214" s="61">
        <f t="shared" ref="P214:P219" si="102">ROUND((IF(N214="",0,N214)-IF(O214="",0,O214)),0)</f>
        <v>0</v>
      </c>
      <c r="Q214" s="16">
        <f>'Used Details'!X299</f>
        <v>277.65800000000002</v>
      </c>
      <c r="R214" s="16">
        <v>280.88</v>
      </c>
      <c r="S214" s="50">
        <f t="shared" ref="S214:S219" si="103">IF(Q214="",0,Q214)-IF(R214="",0,R214)</f>
        <v>-3.222</v>
      </c>
      <c r="T214" s="56">
        <f t="shared" ref="T214:T219" si="104">IF(OR(D214=0,D214=""),"",Q214/D214)</f>
        <v>8.6162296353763004E-2</v>
      </c>
      <c r="U214" s="56">
        <f t="shared" ref="U214:U219" si="105">IF(OR(D214=0,D214=""),"",R214/D214)</f>
        <v>8.7162141194724999E-2</v>
      </c>
      <c r="V214" s="66">
        <f t="shared" ref="V214:V219" si="106">IF(OR(U214=0,U214=""),T214,(T214-U214)/U214)</f>
        <v>-1.1471090857306E-2</v>
      </c>
      <c r="W214" s="56">
        <f t="shared" ref="W214:W219" si="107">IF(Q214=0,"",(R214/Q214))</f>
        <v>1.0116042037326001</v>
      </c>
    </row>
    <row r="215" spans="1:23">
      <c r="A215" s="15" t="s">
        <v>442</v>
      </c>
      <c r="B215" s="15" t="s">
        <v>443</v>
      </c>
      <c r="C215" s="18"/>
      <c r="D215" s="16"/>
      <c r="E215" s="54">
        <f>'Used Details'!R300</f>
        <v>-0.06</v>
      </c>
      <c r="F215" s="18">
        <v>0</v>
      </c>
      <c r="G215" s="48">
        <f t="shared" si="99"/>
        <v>-0.06</v>
      </c>
      <c r="H215" s="17">
        <f>'Used Details'!S300</f>
        <v>-1.9</v>
      </c>
      <c r="I215" s="18">
        <v>0</v>
      </c>
      <c r="J215" s="48">
        <f t="shared" si="100"/>
        <v>-1.9</v>
      </c>
      <c r="K215" s="17">
        <f>'Used Details'!T300</f>
        <v>-0.1</v>
      </c>
      <c r="L215" s="18">
        <v>0</v>
      </c>
      <c r="M215" s="48">
        <f t="shared" si="101"/>
        <v>-0.1</v>
      </c>
      <c r="N215" s="18">
        <f>'Used Details'!U300</f>
        <v>0</v>
      </c>
      <c r="O215" s="18">
        <f>ROUND(0,0)</f>
        <v>0</v>
      </c>
      <c r="P215" s="61">
        <f t="shared" si="102"/>
        <v>0</v>
      </c>
      <c r="Q215" s="16">
        <f>'Used Details'!X300</f>
        <v>-1.9729000000000001</v>
      </c>
      <c r="R215" s="16">
        <v>0</v>
      </c>
      <c r="S215" s="50">
        <f t="shared" si="103"/>
        <v>-1.9729000000000001</v>
      </c>
      <c r="T215" s="56" t="str">
        <f t="shared" si="104"/>
        <v/>
      </c>
      <c r="U215" s="56" t="str">
        <f t="shared" si="105"/>
        <v/>
      </c>
      <c r="V215" s="66" t="str">
        <f t="shared" si="106"/>
        <v/>
      </c>
      <c r="W215" s="56">
        <f t="shared" si="107"/>
        <v>0</v>
      </c>
    </row>
    <row r="216" spans="1:23">
      <c r="A216" s="15" t="s">
        <v>444</v>
      </c>
      <c r="B216" s="15" t="s">
        <v>445</v>
      </c>
      <c r="C216" s="18">
        <f>Sales!D295</f>
        <v>1</v>
      </c>
      <c r="D216" s="16">
        <f>Sales!F295</f>
        <v>17</v>
      </c>
      <c r="E216" s="17">
        <f>'Used Details'!R301</f>
        <v>0.1</v>
      </c>
      <c r="F216" s="17">
        <v>5.9200000000000003E-2</v>
      </c>
      <c r="G216" s="48">
        <f t="shared" si="99"/>
        <v>4.0800000000000003E-2</v>
      </c>
      <c r="H216" s="17">
        <f>'Used Details'!S301</f>
        <v>3.3</v>
      </c>
      <c r="I216" s="18">
        <v>2</v>
      </c>
      <c r="J216" s="48">
        <f t="shared" si="100"/>
        <v>1.3</v>
      </c>
      <c r="K216" s="17">
        <f>'Used Details'!T301</f>
        <v>0.1</v>
      </c>
      <c r="L216" s="17">
        <v>0.1</v>
      </c>
      <c r="M216" s="49">
        <f t="shared" si="101"/>
        <v>0</v>
      </c>
      <c r="N216" s="18">
        <f>'Used Details'!U301</f>
        <v>0</v>
      </c>
      <c r="O216" s="18">
        <f>ROUND(0,0)</f>
        <v>0</v>
      </c>
      <c r="P216" s="61">
        <f t="shared" si="102"/>
        <v>0</v>
      </c>
      <c r="Q216" s="16">
        <f>'Used Details'!X301</f>
        <v>2.8769999999999998</v>
      </c>
      <c r="R216" s="16">
        <v>1.7</v>
      </c>
      <c r="S216" s="50">
        <f t="shared" si="103"/>
        <v>1.177</v>
      </c>
      <c r="T216" s="57">
        <f t="shared" si="104"/>
        <v>0.16923529411765001</v>
      </c>
      <c r="U216" s="57">
        <f t="shared" si="105"/>
        <v>0.1</v>
      </c>
      <c r="V216" s="67">
        <f t="shared" si="106"/>
        <v>0.69235294117646995</v>
      </c>
      <c r="W216" s="57">
        <f t="shared" si="107"/>
        <v>0.59089329162322002</v>
      </c>
    </row>
    <row r="217" spans="1:23">
      <c r="A217" s="15" t="s">
        <v>446</v>
      </c>
      <c r="B217" s="15" t="s">
        <v>447</v>
      </c>
      <c r="C217" s="18"/>
      <c r="D217" s="16"/>
      <c r="E217" s="17">
        <f>'Used Details'!R303</f>
        <v>0.2</v>
      </c>
      <c r="F217" s="18">
        <v>0</v>
      </c>
      <c r="G217" s="48">
        <f t="shared" si="99"/>
        <v>0.2</v>
      </c>
      <c r="H217" s="17">
        <f>'Used Details'!S303</f>
        <v>6.8</v>
      </c>
      <c r="I217" s="18">
        <v>0</v>
      </c>
      <c r="J217" s="48">
        <f t="shared" si="100"/>
        <v>6.8</v>
      </c>
      <c r="K217" s="17">
        <f>'Used Details'!T303</f>
        <v>0.2</v>
      </c>
      <c r="L217" s="18">
        <v>0</v>
      </c>
      <c r="M217" s="48">
        <f t="shared" si="101"/>
        <v>0.2</v>
      </c>
      <c r="N217" s="18">
        <f>'Used Details'!U303</f>
        <v>0</v>
      </c>
      <c r="O217" s="18">
        <f>ROUND(0,0)</f>
        <v>0</v>
      </c>
      <c r="P217" s="61">
        <f t="shared" si="102"/>
        <v>0</v>
      </c>
      <c r="Q217" s="16">
        <f>'Used Details'!X303</f>
        <v>5.0250000000000004</v>
      </c>
      <c r="R217" s="16">
        <v>0</v>
      </c>
      <c r="S217" s="50">
        <f t="shared" si="103"/>
        <v>5.0250000000000004</v>
      </c>
      <c r="T217" s="56" t="str">
        <f t="shared" si="104"/>
        <v/>
      </c>
      <c r="U217" s="56" t="str">
        <f t="shared" si="105"/>
        <v/>
      </c>
      <c r="V217" s="66" t="str">
        <f t="shared" si="106"/>
        <v/>
      </c>
      <c r="W217" s="56">
        <f t="shared" si="107"/>
        <v>0</v>
      </c>
    </row>
    <row r="218" spans="1:23">
      <c r="A218" s="15" t="s">
        <v>448</v>
      </c>
      <c r="B218" s="15" t="s">
        <v>449</v>
      </c>
      <c r="C218" s="18"/>
      <c r="D218" s="16"/>
      <c r="E218" s="54">
        <f>'Used Details'!R304</f>
        <v>-0.6</v>
      </c>
      <c r="F218" s="18">
        <v>0</v>
      </c>
      <c r="G218" s="48">
        <f t="shared" si="99"/>
        <v>-0.6</v>
      </c>
      <c r="H218" s="17">
        <f>'Used Details'!S304</f>
        <v>-20.3</v>
      </c>
      <c r="I218" s="18">
        <v>0</v>
      </c>
      <c r="J218" s="48">
        <f t="shared" si="100"/>
        <v>-20.3</v>
      </c>
      <c r="K218" s="17">
        <f>'Used Details'!T304</f>
        <v>-0.6</v>
      </c>
      <c r="L218" s="18">
        <v>0</v>
      </c>
      <c r="M218" s="48">
        <f t="shared" si="101"/>
        <v>-0.6</v>
      </c>
      <c r="N218" s="18">
        <f>'Used Details'!U304</f>
        <v>0</v>
      </c>
      <c r="O218" s="18">
        <f>ROUND(0,0)</f>
        <v>0</v>
      </c>
      <c r="P218" s="61">
        <f t="shared" si="102"/>
        <v>0</v>
      </c>
      <c r="Q218" s="16">
        <f>'Used Details'!X304</f>
        <v>-8.4856999999999996</v>
      </c>
      <c r="R218" s="16">
        <v>0</v>
      </c>
      <c r="S218" s="50">
        <f t="shared" si="103"/>
        <v>-8.4856999999999996</v>
      </c>
      <c r="T218" s="56" t="str">
        <f t="shared" si="104"/>
        <v/>
      </c>
      <c r="U218" s="56" t="str">
        <f t="shared" si="105"/>
        <v/>
      </c>
      <c r="V218" s="66" t="str">
        <f t="shared" si="106"/>
        <v/>
      </c>
      <c r="W218" s="56">
        <f t="shared" si="107"/>
        <v>0</v>
      </c>
    </row>
    <row r="219" spans="1:23">
      <c r="A219" s="23" t="s">
        <v>450</v>
      </c>
      <c r="B219" s="23"/>
      <c r="C219" s="53">
        <f>SUM(C214:C218)</f>
        <v>136</v>
      </c>
      <c r="D219" s="25">
        <f>SUM(D214:D218)</f>
        <v>3239.5</v>
      </c>
      <c r="E219" s="26">
        <f>SUM(E214:E218)</f>
        <v>7.45</v>
      </c>
      <c r="F219" s="26">
        <f>SUM(F214:F218)</f>
        <v>7.9598000000000004</v>
      </c>
      <c r="G219" s="26">
        <f t="shared" si="99"/>
        <v>-0.50980000000000003</v>
      </c>
      <c r="H219" s="26">
        <f>SUM(H214:H218)</f>
        <v>252</v>
      </c>
      <c r="I219" s="26">
        <f>SUM(I214:I218)</f>
        <v>269.10000000000002</v>
      </c>
      <c r="J219" s="26">
        <f t="shared" si="100"/>
        <v>-17.100000000000001</v>
      </c>
      <c r="K219" s="26">
        <f>SUM(K214:K218)</f>
        <v>7.4</v>
      </c>
      <c r="L219" s="53">
        <f>SUM(L214:L218)</f>
        <v>8</v>
      </c>
      <c r="M219" s="26">
        <f t="shared" si="101"/>
        <v>-0.6</v>
      </c>
      <c r="N219" s="53">
        <f>SUM(N214:N218)</f>
        <v>0</v>
      </c>
      <c r="O219" s="53">
        <f>SUM(O214:O218)</f>
        <v>0</v>
      </c>
      <c r="P219" s="53">
        <f t="shared" si="102"/>
        <v>0</v>
      </c>
      <c r="Q219" s="25">
        <f>SUM(Q214:Q218)</f>
        <v>275.10140000000001</v>
      </c>
      <c r="R219" s="25">
        <f>SUM(R214:R218)</f>
        <v>282.58</v>
      </c>
      <c r="S219" s="25">
        <f t="shared" si="103"/>
        <v>-7.4786000000000001</v>
      </c>
      <c r="T219" s="63">
        <f t="shared" si="104"/>
        <v>8.4920944590215E-2</v>
      </c>
      <c r="U219" s="63">
        <f t="shared" si="105"/>
        <v>8.7229510726963999E-2</v>
      </c>
      <c r="V219" s="63">
        <f t="shared" si="106"/>
        <v>-2.6465425720149999E-2</v>
      </c>
      <c r="W219" s="63">
        <f t="shared" si="107"/>
        <v>1.0271848852823</v>
      </c>
    </row>
    <row r="220" spans="1:23">
      <c r="A220" s="13" t="s">
        <v>451</v>
      </c>
      <c r="B220" s="13"/>
      <c r="C220" s="18"/>
      <c r="D220" s="16"/>
      <c r="G220" s="48"/>
      <c r="J220" s="48"/>
      <c r="M220" s="48"/>
      <c r="N220" s="18"/>
      <c r="O220" s="18"/>
      <c r="P220" s="61"/>
      <c r="Q220" s="16"/>
      <c r="R220" s="16"/>
      <c r="S220" s="50"/>
      <c r="T220" s="56"/>
      <c r="U220" s="56"/>
      <c r="V220" s="66"/>
      <c r="W220" s="56"/>
    </row>
    <row r="221" spans="1:23">
      <c r="A221" s="15" t="s">
        <v>452</v>
      </c>
      <c r="B221" s="15" t="s">
        <v>453</v>
      </c>
      <c r="C221" s="18">
        <f>Sales!D306</f>
        <v>899</v>
      </c>
      <c r="D221" s="16">
        <f>Sales!F306</f>
        <v>9440.5</v>
      </c>
      <c r="E221" s="17">
        <f>'Used Details'!R307</f>
        <v>28.34</v>
      </c>
      <c r="F221" s="17">
        <v>28.700700000000001</v>
      </c>
      <c r="G221" s="48">
        <f t="shared" ref="G221:G227" si="108">IF(E221="",0,E221)-IF(F221="",0,F221)</f>
        <v>-0.36070000000000002</v>
      </c>
      <c r="H221" s="17">
        <f>'Used Details'!S307</f>
        <v>958.1</v>
      </c>
      <c r="I221" s="17">
        <v>970.4</v>
      </c>
      <c r="J221" s="48">
        <f t="shared" ref="J221:J227" si="109">(IF(H221="",0,H221)-IF(I221="",0,I221))</f>
        <v>-12.3</v>
      </c>
      <c r="K221" s="17">
        <f>'Used Details'!T307</f>
        <v>28.3</v>
      </c>
      <c r="L221" s="17">
        <v>28.7</v>
      </c>
      <c r="M221" s="48">
        <f t="shared" ref="M221:M227" si="110">(IF(K221="",0,K221)-IF(L221="",0,L221))</f>
        <v>-0.4</v>
      </c>
      <c r="N221" s="18">
        <f>'Used Details'!U307</f>
        <v>0</v>
      </c>
      <c r="O221" s="18">
        <f t="shared" ref="O221:O226" si="111">ROUND(0,0)</f>
        <v>0</v>
      </c>
      <c r="P221" s="61">
        <f t="shared" ref="P221:P227" si="112">ROUND((IF(N221="",0,N221)-IF(O221="",0,O221)),0)</f>
        <v>0</v>
      </c>
      <c r="Q221" s="16">
        <f>'Used Details'!X307</f>
        <v>764.96429999999998</v>
      </c>
      <c r="R221" s="16">
        <v>774.7</v>
      </c>
      <c r="S221" s="50">
        <f t="shared" ref="S221:S227" si="113">IF(Q221="",0,Q221)-IF(R221="",0,R221)</f>
        <v>-9.7357000000001008</v>
      </c>
      <c r="T221" s="56">
        <f t="shared" ref="T221:T227" si="114">IF(OR(D221=0,D221=""),"",Q221/D221)</f>
        <v>8.1030061967057004E-2</v>
      </c>
      <c r="U221" s="56">
        <f t="shared" ref="U221:U227" si="115">IF(OR(D221=0,D221=""),"",R221/D221)</f>
        <v>8.2061331497272003E-2</v>
      </c>
      <c r="V221" s="66">
        <f t="shared" ref="V221:V227" si="116">IF(OR(U221=0,U221=""),T221,(T221-U221)/U221)</f>
        <v>-1.2567058216084E-2</v>
      </c>
      <c r="W221" s="56">
        <f t="shared" ref="W221:W227" si="117">IF(Q221=0,"",(R221/Q221))</f>
        <v>1.0127269991554</v>
      </c>
    </row>
    <row r="222" spans="1:23">
      <c r="A222" s="15" t="s">
        <v>454</v>
      </c>
      <c r="B222" s="15" t="s">
        <v>455</v>
      </c>
      <c r="C222" s="18">
        <f>Sales!D308</f>
        <v>6</v>
      </c>
      <c r="D222" s="16">
        <f>Sales!F308</f>
        <v>84</v>
      </c>
      <c r="E222" s="17">
        <f>'Used Details'!R308</f>
        <v>0.39</v>
      </c>
      <c r="F222" s="17">
        <v>0.35489999999999999</v>
      </c>
      <c r="G222" s="48">
        <f t="shared" si="108"/>
        <v>3.5099999999999999E-2</v>
      </c>
      <c r="H222" s="17">
        <f>'Used Details'!S308</f>
        <v>9.8000000000000007</v>
      </c>
      <c r="I222" s="18">
        <v>9</v>
      </c>
      <c r="J222" s="48">
        <f t="shared" si="109"/>
        <v>0.8</v>
      </c>
      <c r="K222" s="17">
        <f>'Used Details'!T308</f>
        <v>0.3</v>
      </c>
      <c r="L222" s="17">
        <v>0.3</v>
      </c>
      <c r="M222" s="49">
        <f t="shared" si="110"/>
        <v>0</v>
      </c>
      <c r="N222" s="18">
        <f>'Used Details'!U308</f>
        <v>0</v>
      </c>
      <c r="O222" s="18">
        <f t="shared" si="111"/>
        <v>0</v>
      </c>
      <c r="P222" s="61">
        <f t="shared" si="112"/>
        <v>0</v>
      </c>
      <c r="Q222" s="16">
        <f>'Used Details'!X308</f>
        <v>12.451700000000001</v>
      </c>
      <c r="R222" s="16">
        <v>11.33</v>
      </c>
      <c r="S222" s="50">
        <f t="shared" si="113"/>
        <v>1.1216999999999999</v>
      </c>
      <c r="T222" s="57">
        <f t="shared" si="114"/>
        <v>0.14823452380952001</v>
      </c>
      <c r="U222" s="57">
        <f t="shared" si="115"/>
        <v>0.13488095238094999</v>
      </c>
      <c r="V222" s="67">
        <f t="shared" si="116"/>
        <v>9.9002647837599003E-2</v>
      </c>
      <c r="W222" s="57">
        <f t="shared" si="117"/>
        <v>0.90991591509592995</v>
      </c>
    </row>
    <row r="223" spans="1:23">
      <c r="A223" s="15" t="s">
        <v>456</v>
      </c>
      <c r="B223" s="15" t="s">
        <v>457</v>
      </c>
      <c r="C223" s="18"/>
      <c r="D223" s="16"/>
      <c r="E223" s="18">
        <f>'Used Details'!R309</f>
        <v>1</v>
      </c>
      <c r="F223" s="18">
        <v>0</v>
      </c>
      <c r="G223" s="49">
        <f t="shared" si="108"/>
        <v>1</v>
      </c>
      <c r="H223" s="17">
        <f>'Used Details'!S309</f>
        <v>33.799999999999997</v>
      </c>
      <c r="I223" s="18">
        <v>0</v>
      </c>
      <c r="J223" s="48">
        <f t="shared" si="109"/>
        <v>33.799999999999997</v>
      </c>
      <c r="K223" s="18">
        <f>'Used Details'!T309</f>
        <v>1</v>
      </c>
      <c r="L223" s="18">
        <v>0</v>
      </c>
      <c r="M223" s="49">
        <f t="shared" si="110"/>
        <v>1</v>
      </c>
      <c r="N223" s="18">
        <f>'Used Details'!U309</f>
        <v>0</v>
      </c>
      <c r="O223" s="18">
        <f t="shared" si="111"/>
        <v>0</v>
      </c>
      <c r="P223" s="61">
        <f t="shared" si="112"/>
        <v>0</v>
      </c>
      <c r="Q223" s="16">
        <f>'Used Details'!X309</f>
        <v>31.993300000000001</v>
      </c>
      <c r="R223" s="16">
        <v>0</v>
      </c>
      <c r="S223" s="50">
        <f t="shared" si="113"/>
        <v>31.993300000000001</v>
      </c>
      <c r="T223" s="56" t="str">
        <f t="shared" si="114"/>
        <v/>
      </c>
      <c r="U223" s="56" t="str">
        <f t="shared" si="115"/>
        <v/>
      </c>
      <c r="V223" s="66" t="str">
        <f t="shared" si="116"/>
        <v/>
      </c>
      <c r="W223" s="56">
        <f t="shared" si="117"/>
        <v>0</v>
      </c>
    </row>
    <row r="224" spans="1:23">
      <c r="A224" s="15" t="s">
        <v>458</v>
      </c>
      <c r="B224" s="15" t="s">
        <v>459</v>
      </c>
      <c r="C224" s="18"/>
      <c r="D224" s="16"/>
      <c r="E224" s="17">
        <f>'Used Details'!R310</f>
        <v>0.21</v>
      </c>
      <c r="F224" s="18">
        <v>0</v>
      </c>
      <c r="G224" s="48">
        <f t="shared" si="108"/>
        <v>0.21</v>
      </c>
      <c r="H224" s="17">
        <f>'Used Details'!S310</f>
        <v>7.1</v>
      </c>
      <c r="I224" s="18">
        <v>0</v>
      </c>
      <c r="J224" s="48">
        <f t="shared" si="109"/>
        <v>7.1</v>
      </c>
      <c r="K224" s="17">
        <f>'Used Details'!T310</f>
        <v>0.2</v>
      </c>
      <c r="L224" s="18">
        <v>0</v>
      </c>
      <c r="M224" s="48">
        <f t="shared" si="110"/>
        <v>0.2</v>
      </c>
      <c r="N224" s="18">
        <f>'Used Details'!U310</f>
        <v>0</v>
      </c>
      <c r="O224" s="18">
        <f t="shared" si="111"/>
        <v>0</v>
      </c>
      <c r="P224" s="61">
        <f t="shared" si="112"/>
        <v>0</v>
      </c>
      <c r="Q224" s="16">
        <f>'Used Details'!X310</f>
        <v>3.1695000000000002</v>
      </c>
      <c r="R224" s="16">
        <v>0</v>
      </c>
      <c r="S224" s="50">
        <f t="shared" si="113"/>
        <v>3.1695000000000002</v>
      </c>
      <c r="T224" s="56" t="str">
        <f t="shared" si="114"/>
        <v/>
      </c>
      <c r="U224" s="56" t="str">
        <f t="shared" si="115"/>
        <v/>
      </c>
      <c r="V224" s="66" t="str">
        <f t="shared" si="116"/>
        <v/>
      </c>
      <c r="W224" s="56">
        <f t="shared" si="117"/>
        <v>0</v>
      </c>
    </row>
    <row r="225" spans="1:23">
      <c r="A225" s="15" t="s">
        <v>460</v>
      </c>
      <c r="B225" s="15" t="s">
        <v>461</v>
      </c>
      <c r="C225" s="18"/>
      <c r="D225" s="16"/>
      <c r="E225" s="54">
        <f>'Used Details'!R311</f>
        <v>-0.01</v>
      </c>
      <c r="F225" s="18">
        <v>0</v>
      </c>
      <c r="G225" s="48">
        <f t="shared" si="108"/>
        <v>-0.01</v>
      </c>
      <c r="H225" s="17">
        <f>'Used Details'!S311</f>
        <v>-0.3</v>
      </c>
      <c r="I225" s="18">
        <v>0</v>
      </c>
      <c r="J225" s="48">
        <f t="shared" si="109"/>
        <v>-0.3</v>
      </c>
      <c r="K225" s="18">
        <f>'Used Details'!T311</f>
        <v>0</v>
      </c>
      <c r="L225" s="18">
        <v>0</v>
      </c>
      <c r="M225" s="49">
        <f t="shared" si="110"/>
        <v>0</v>
      </c>
      <c r="N225" s="18">
        <f>'Used Details'!U311</f>
        <v>0</v>
      </c>
      <c r="O225" s="18">
        <f t="shared" si="111"/>
        <v>0</v>
      </c>
      <c r="P225" s="61">
        <f t="shared" si="112"/>
        <v>0</v>
      </c>
      <c r="Q225" s="16">
        <f>'Used Details'!X311</f>
        <v>-0.53710000000000002</v>
      </c>
      <c r="R225" s="16">
        <v>0</v>
      </c>
      <c r="S225" s="50">
        <f t="shared" si="113"/>
        <v>-0.53710000000000002</v>
      </c>
      <c r="T225" s="56" t="str">
        <f t="shared" si="114"/>
        <v/>
      </c>
      <c r="U225" s="56" t="str">
        <f t="shared" si="115"/>
        <v/>
      </c>
      <c r="V225" s="66" t="str">
        <f t="shared" si="116"/>
        <v/>
      </c>
      <c r="W225" s="56">
        <f t="shared" si="117"/>
        <v>0</v>
      </c>
    </row>
    <row r="226" spans="1:23">
      <c r="A226" s="15" t="s">
        <v>462</v>
      </c>
      <c r="B226" s="15" t="s">
        <v>463</v>
      </c>
      <c r="C226" s="18">
        <f>Sales!D310</f>
        <v>129</v>
      </c>
      <c r="D226" s="16">
        <f>Sales!F310</f>
        <v>1534</v>
      </c>
      <c r="E226" s="17">
        <f>'Used Details'!R312</f>
        <v>6.11</v>
      </c>
      <c r="F226" s="17">
        <v>5.7232000000000003</v>
      </c>
      <c r="G226" s="48">
        <f t="shared" si="108"/>
        <v>0.38679999999999998</v>
      </c>
      <c r="H226" s="17">
        <f>'Used Details'!S312</f>
        <v>206.7</v>
      </c>
      <c r="I226" s="17">
        <v>193.5</v>
      </c>
      <c r="J226" s="48">
        <f t="shared" si="109"/>
        <v>13.2</v>
      </c>
      <c r="K226" s="17">
        <f>'Used Details'!T312</f>
        <v>6.1</v>
      </c>
      <c r="L226" s="17">
        <v>5.7</v>
      </c>
      <c r="M226" s="48">
        <f t="shared" si="110"/>
        <v>0.4</v>
      </c>
      <c r="N226" s="18">
        <f>'Used Details'!U312</f>
        <v>0</v>
      </c>
      <c r="O226" s="18">
        <f t="shared" si="111"/>
        <v>0</v>
      </c>
      <c r="P226" s="61">
        <f t="shared" si="112"/>
        <v>0</v>
      </c>
      <c r="Q226" s="16">
        <f>'Used Details'!X312</f>
        <v>85.565200000000004</v>
      </c>
      <c r="R226" s="16">
        <v>80.150000000000006</v>
      </c>
      <c r="S226" s="50">
        <f t="shared" si="113"/>
        <v>5.4151999999999996</v>
      </c>
      <c r="T226" s="57">
        <f t="shared" si="114"/>
        <v>5.5779139504563001E-2</v>
      </c>
      <c r="U226" s="57">
        <f t="shared" si="115"/>
        <v>5.2249022164276002E-2</v>
      </c>
      <c r="V226" s="67">
        <f t="shared" si="116"/>
        <v>6.7563318777293005E-2</v>
      </c>
      <c r="W226" s="57">
        <f t="shared" si="117"/>
        <v>0.93671258876272001</v>
      </c>
    </row>
    <row r="227" spans="1:23">
      <c r="A227" s="23" t="s">
        <v>464</v>
      </c>
      <c r="B227" s="23"/>
      <c r="C227" s="53">
        <f>SUM(C221:C226)</f>
        <v>1034</v>
      </c>
      <c r="D227" s="25">
        <f>SUM(D221:D226)</f>
        <v>11058.5</v>
      </c>
      <c r="E227" s="26">
        <f>SUM(E221:E226)</f>
        <v>36.04</v>
      </c>
      <c r="F227" s="26">
        <f>SUM(F221:F226)</f>
        <v>34.778799999999997</v>
      </c>
      <c r="G227" s="26">
        <f t="shared" si="108"/>
        <v>1.2612000000000001</v>
      </c>
      <c r="H227" s="26">
        <f>SUM(H221:H226)</f>
        <v>1215.2</v>
      </c>
      <c r="I227" s="26">
        <f>SUM(I221:I226)</f>
        <v>1172.9000000000001</v>
      </c>
      <c r="J227" s="26">
        <f t="shared" si="109"/>
        <v>42.3</v>
      </c>
      <c r="K227" s="26">
        <f>SUM(K221:K226)</f>
        <v>35.9</v>
      </c>
      <c r="L227" s="26">
        <f>SUM(L221:L226)</f>
        <v>34.700000000000003</v>
      </c>
      <c r="M227" s="26">
        <f t="shared" si="110"/>
        <v>1.2</v>
      </c>
      <c r="N227" s="53">
        <f>SUM(N221:N226)</f>
        <v>0</v>
      </c>
      <c r="O227" s="53">
        <f>SUM(O221:O226)</f>
        <v>0</v>
      </c>
      <c r="P227" s="53">
        <f t="shared" si="112"/>
        <v>0</v>
      </c>
      <c r="Q227" s="25">
        <f>SUM(Q221:Q226)</f>
        <v>897.6069</v>
      </c>
      <c r="R227" s="25">
        <f>SUM(R221:R226)</f>
        <v>866.18</v>
      </c>
      <c r="S227" s="25">
        <f t="shared" si="113"/>
        <v>31.4269</v>
      </c>
      <c r="T227" s="63">
        <f t="shared" si="114"/>
        <v>8.1168956006691995E-2</v>
      </c>
      <c r="U227" s="63">
        <f t="shared" si="115"/>
        <v>7.8327078717727996E-2</v>
      </c>
      <c r="V227" s="63">
        <f t="shared" si="116"/>
        <v>3.6282181532707E-2</v>
      </c>
      <c r="W227" s="63">
        <f t="shared" si="117"/>
        <v>0.96498812564832004</v>
      </c>
    </row>
    <row r="228" spans="1:23">
      <c r="A228" s="13" t="s">
        <v>465</v>
      </c>
      <c r="B228" s="13"/>
      <c r="C228" s="18"/>
      <c r="D228" s="16"/>
      <c r="G228" s="48"/>
      <c r="J228" s="48"/>
      <c r="M228" s="48"/>
      <c r="N228" s="18"/>
      <c r="O228" s="18"/>
      <c r="P228" s="61"/>
      <c r="Q228" s="16"/>
      <c r="R228" s="16"/>
      <c r="S228" s="50"/>
      <c r="T228" s="56"/>
      <c r="U228" s="56"/>
      <c r="V228" s="66"/>
      <c r="W228" s="56"/>
    </row>
    <row r="229" spans="1:23">
      <c r="A229" s="15" t="s">
        <v>466</v>
      </c>
      <c r="B229" s="15" t="s">
        <v>467</v>
      </c>
      <c r="C229" s="18"/>
      <c r="D229" s="16"/>
      <c r="E229" s="54">
        <f>'Used Details'!R320</f>
        <v>-0.4</v>
      </c>
      <c r="F229" s="18">
        <v>0</v>
      </c>
      <c r="G229" s="48">
        <f t="shared" ref="G229:G241" si="118">IF(E229="",0,E229)-IF(F229="",0,F229)</f>
        <v>-0.4</v>
      </c>
      <c r="H229" s="17">
        <f>'Used Details'!S320</f>
        <v>-13.5</v>
      </c>
      <c r="I229" s="18">
        <v>0</v>
      </c>
      <c r="J229" s="48">
        <f t="shared" ref="J229:J241" si="119">(IF(H229="",0,H229)-IF(I229="",0,I229))</f>
        <v>-13.5</v>
      </c>
      <c r="K229" s="17">
        <f>'Used Details'!T320</f>
        <v>-0.4</v>
      </c>
      <c r="L229" s="18">
        <v>0</v>
      </c>
      <c r="M229" s="48">
        <f t="shared" ref="M229:M241" si="120">(IF(K229="",0,K229)-IF(L229="",0,L229))</f>
        <v>-0.4</v>
      </c>
      <c r="N229" s="18">
        <f>'Used Details'!U320</f>
        <v>0</v>
      </c>
      <c r="O229" s="18">
        <f t="shared" ref="O229:O238" si="121">ROUND(0,0)</f>
        <v>0</v>
      </c>
      <c r="P229" s="61">
        <f t="shared" ref="P229:P241" si="122">ROUND((IF(N229="",0,N229)-IF(O229="",0,O229)),0)</f>
        <v>0</v>
      </c>
      <c r="Q229" s="16">
        <f>'Used Details'!X320</f>
        <v>-12</v>
      </c>
      <c r="R229" s="16">
        <v>0</v>
      </c>
      <c r="S229" s="50">
        <f t="shared" ref="S229:S241" si="123">IF(Q229="",0,Q229)-IF(R229="",0,R229)</f>
        <v>-12</v>
      </c>
      <c r="T229" s="56" t="str">
        <f t="shared" ref="T229:T241" si="124">IF(OR(D229=0,D229=""),"",Q229/D229)</f>
        <v/>
      </c>
      <c r="U229" s="56" t="str">
        <f t="shared" ref="U229:U241" si="125">IF(OR(D229=0,D229=""),"",R229/D229)</f>
        <v/>
      </c>
      <c r="V229" s="66" t="str">
        <f t="shared" ref="V229:V241" si="126">IF(OR(U229=0,U229=""),T229,(T229-U229)/U229)</f>
        <v/>
      </c>
      <c r="W229" s="56">
        <f t="shared" ref="W229:W241" si="127">IF(Q229=0,"",(R229/Q229))</f>
        <v>0</v>
      </c>
    </row>
    <row r="230" spans="1:23">
      <c r="A230" s="15" t="s">
        <v>468</v>
      </c>
      <c r="B230" s="15" t="s">
        <v>469</v>
      </c>
      <c r="C230" s="18"/>
      <c r="D230" s="16"/>
      <c r="E230" s="18">
        <f>'Used Details'!R322</f>
        <v>0</v>
      </c>
      <c r="F230" s="18">
        <v>0</v>
      </c>
      <c r="G230" s="49">
        <f t="shared" si="118"/>
        <v>0</v>
      </c>
      <c r="H230" s="17">
        <f>'Used Details'!S322</f>
        <v>-0.1</v>
      </c>
      <c r="I230" s="18">
        <v>0</v>
      </c>
      <c r="J230" s="48">
        <f t="shared" si="119"/>
        <v>-0.1</v>
      </c>
      <c r="K230" s="18">
        <f>'Used Details'!T322</f>
        <v>0</v>
      </c>
      <c r="L230" s="18">
        <v>0</v>
      </c>
      <c r="M230" s="49">
        <f t="shared" si="120"/>
        <v>0</v>
      </c>
      <c r="N230" s="18">
        <f>'Used Details'!U322</f>
        <v>0</v>
      </c>
      <c r="O230" s="18">
        <f t="shared" si="121"/>
        <v>0</v>
      </c>
      <c r="P230" s="61">
        <f t="shared" si="122"/>
        <v>0</v>
      </c>
      <c r="Q230" s="16">
        <f>'Used Details'!X322</f>
        <v>-4.2000000000000003E-2</v>
      </c>
      <c r="R230" s="16">
        <v>0</v>
      </c>
      <c r="S230" s="50">
        <f t="shared" si="123"/>
        <v>-4.2000000000000003E-2</v>
      </c>
      <c r="T230" s="56" t="str">
        <f t="shared" si="124"/>
        <v/>
      </c>
      <c r="U230" s="56" t="str">
        <f t="shared" si="125"/>
        <v/>
      </c>
      <c r="V230" s="66" t="str">
        <f t="shared" si="126"/>
        <v/>
      </c>
      <c r="W230" s="56">
        <f t="shared" si="127"/>
        <v>0</v>
      </c>
    </row>
    <row r="231" spans="1:23">
      <c r="A231" s="15" t="s">
        <v>470</v>
      </c>
      <c r="B231" s="15" t="s">
        <v>471</v>
      </c>
      <c r="C231" s="18"/>
      <c r="D231" s="16"/>
      <c r="E231" s="18">
        <f>'Used Details'!R324</f>
        <v>0</v>
      </c>
      <c r="F231" s="18">
        <v>0</v>
      </c>
      <c r="G231" s="49">
        <f t="shared" si="118"/>
        <v>0</v>
      </c>
      <c r="H231" s="17">
        <f>'Used Details'!S324</f>
        <v>0.1</v>
      </c>
      <c r="I231" s="18">
        <v>0</v>
      </c>
      <c r="J231" s="48">
        <f t="shared" si="119"/>
        <v>0.1</v>
      </c>
      <c r="K231" s="18">
        <f>'Used Details'!T324</f>
        <v>0</v>
      </c>
      <c r="L231" s="18">
        <v>0</v>
      </c>
      <c r="M231" s="49">
        <f t="shared" si="120"/>
        <v>0</v>
      </c>
      <c r="N231" s="18">
        <f>'Used Details'!U324</f>
        <v>0</v>
      </c>
      <c r="O231" s="18">
        <f t="shared" si="121"/>
        <v>0</v>
      </c>
      <c r="P231" s="61">
        <f t="shared" si="122"/>
        <v>0</v>
      </c>
      <c r="Q231" s="16">
        <f>'Used Details'!X324</f>
        <v>9.6600000000000005E-2</v>
      </c>
      <c r="R231" s="16">
        <v>0</v>
      </c>
      <c r="S231" s="50">
        <f t="shared" si="123"/>
        <v>9.6600000000000005E-2</v>
      </c>
      <c r="T231" s="56" t="str">
        <f t="shared" si="124"/>
        <v/>
      </c>
      <c r="U231" s="56" t="str">
        <f t="shared" si="125"/>
        <v/>
      </c>
      <c r="V231" s="66" t="str">
        <f t="shared" si="126"/>
        <v/>
      </c>
      <c r="W231" s="56">
        <f t="shared" si="127"/>
        <v>0</v>
      </c>
    </row>
    <row r="232" spans="1:23">
      <c r="A232" s="15" t="s">
        <v>472</v>
      </c>
      <c r="B232" s="15" t="s">
        <v>473</v>
      </c>
      <c r="C232" s="18">
        <f>Sales!D315</f>
        <v>10</v>
      </c>
      <c r="D232" s="16">
        <f>Sales!F315</f>
        <v>820</v>
      </c>
      <c r="E232" s="17">
        <f>'Used Details'!R325</f>
        <v>1.61</v>
      </c>
      <c r="F232" s="17">
        <v>1.3993</v>
      </c>
      <c r="G232" s="48">
        <f t="shared" si="118"/>
        <v>0.2107</v>
      </c>
      <c r="H232" s="17">
        <f>'Used Details'!S325</f>
        <v>54.3</v>
      </c>
      <c r="I232" s="17">
        <v>47.3</v>
      </c>
      <c r="J232" s="49">
        <f t="shared" si="119"/>
        <v>7</v>
      </c>
      <c r="K232" s="17">
        <f>'Used Details'!T325</f>
        <v>1.6</v>
      </c>
      <c r="L232" s="17">
        <v>1.4</v>
      </c>
      <c r="M232" s="48">
        <f t="shared" si="120"/>
        <v>0.2</v>
      </c>
      <c r="N232" s="18">
        <f>'Used Details'!U325</f>
        <v>0</v>
      </c>
      <c r="O232" s="18">
        <f t="shared" si="121"/>
        <v>0</v>
      </c>
      <c r="P232" s="61">
        <f t="shared" si="122"/>
        <v>0</v>
      </c>
      <c r="Q232" s="16">
        <f>'Used Details'!X325</f>
        <v>79.005399999999995</v>
      </c>
      <c r="R232" s="16">
        <v>68.67</v>
      </c>
      <c r="S232" s="50">
        <f t="shared" si="123"/>
        <v>10.3354</v>
      </c>
      <c r="T232" s="57">
        <f t="shared" si="124"/>
        <v>9.6348048780487999E-2</v>
      </c>
      <c r="U232" s="57">
        <f t="shared" si="125"/>
        <v>8.3743902439024007E-2</v>
      </c>
      <c r="V232" s="67">
        <f t="shared" si="126"/>
        <v>0.15050822775593001</v>
      </c>
      <c r="W232" s="57">
        <f t="shared" si="127"/>
        <v>0.86918109395054</v>
      </c>
    </row>
    <row r="233" spans="1:23">
      <c r="A233" s="15" t="s">
        <v>474</v>
      </c>
      <c r="B233" s="15" t="s">
        <v>475</v>
      </c>
      <c r="C233" s="18"/>
      <c r="D233" s="16"/>
      <c r="E233" s="18">
        <f>'Used Details'!R326</f>
        <v>0</v>
      </c>
      <c r="F233" s="18">
        <v>0</v>
      </c>
      <c r="G233" s="49">
        <f t="shared" si="118"/>
        <v>0</v>
      </c>
      <c r="H233" s="17">
        <f>'Used Details'!S326</f>
        <v>0.1</v>
      </c>
      <c r="I233" s="18">
        <v>0</v>
      </c>
      <c r="J233" s="48">
        <f t="shared" si="119"/>
        <v>0.1</v>
      </c>
      <c r="K233" s="18">
        <f>'Used Details'!T326</f>
        <v>0</v>
      </c>
      <c r="L233" s="18">
        <v>0</v>
      </c>
      <c r="M233" s="49">
        <f t="shared" si="120"/>
        <v>0</v>
      </c>
      <c r="N233" s="18">
        <f>'Used Details'!U326</f>
        <v>0</v>
      </c>
      <c r="O233" s="18">
        <f t="shared" si="121"/>
        <v>0</v>
      </c>
      <c r="P233" s="61">
        <f t="shared" si="122"/>
        <v>0</v>
      </c>
      <c r="Q233" s="16">
        <f>'Used Details'!X326</f>
        <v>0.5726</v>
      </c>
      <c r="R233" s="16">
        <v>0</v>
      </c>
      <c r="S233" s="50">
        <f t="shared" si="123"/>
        <v>0.5726</v>
      </c>
      <c r="T233" s="56" t="str">
        <f t="shared" si="124"/>
        <v/>
      </c>
      <c r="U233" s="56" t="str">
        <f t="shared" si="125"/>
        <v/>
      </c>
      <c r="V233" s="66" t="str">
        <f t="shared" si="126"/>
        <v/>
      </c>
      <c r="W233" s="56">
        <f t="shared" si="127"/>
        <v>0</v>
      </c>
    </row>
    <row r="234" spans="1:23">
      <c r="A234" s="15" t="s">
        <v>476</v>
      </c>
      <c r="B234" s="15" t="s">
        <v>477</v>
      </c>
      <c r="C234" s="18"/>
      <c r="D234" s="16"/>
      <c r="E234" s="18">
        <f>'Used Details'!R328</f>
        <v>0</v>
      </c>
      <c r="F234" s="18">
        <v>0</v>
      </c>
      <c r="G234" s="49">
        <f t="shared" si="118"/>
        <v>0</v>
      </c>
      <c r="H234" s="18">
        <f>'Used Details'!S328</f>
        <v>0</v>
      </c>
      <c r="I234" s="18">
        <v>0</v>
      </c>
      <c r="J234" s="49">
        <f t="shared" si="119"/>
        <v>0</v>
      </c>
      <c r="K234" s="18">
        <f>'Used Details'!T328</f>
        <v>0</v>
      </c>
      <c r="L234" s="18">
        <v>0</v>
      </c>
      <c r="M234" s="49">
        <f t="shared" si="120"/>
        <v>0</v>
      </c>
      <c r="N234" s="18">
        <f>'Used Details'!U328</f>
        <v>0</v>
      </c>
      <c r="O234" s="18">
        <f t="shared" si="121"/>
        <v>0</v>
      </c>
      <c r="P234" s="61">
        <f t="shared" si="122"/>
        <v>0</v>
      </c>
      <c r="Q234" s="16">
        <f>'Used Details'!X328</f>
        <v>-4.2000000000000003E-2</v>
      </c>
      <c r="R234" s="16">
        <v>0</v>
      </c>
      <c r="S234" s="50">
        <f t="shared" si="123"/>
        <v>-4.2000000000000003E-2</v>
      </c>
      <c r="T234" s="56" t="str">
        <f t="shared" si="124"/>
        <v/>
      </c>
      <c r="U234" s="56" t="str">
        <f t="shared" si="125"/>
        <v/>
      </c>
      <c r="V234" s="66" t="str">
        <f t="shared" si="126"/>
        <v/>
      </c>
      <c r="W234" s="56">
        <f t="shared" si="127"/>
        <v>0</v>
      </c>
    </row>
    <row r="235" spans="1:23">
      <c r="A235" s="15" t="s">
        <v>478</v>
      </c>
      <c r="B235" s="15" t="s">
        <v>479</v>
      </c>
      <c r="C235" s="18"/>
      <c r="D235" s="16"/>
      <c r="E235" s="18">
        <f>'Used Details'!R329</f>
        <v>0</v>
      </c>
      <c r="F235" s="18">
        <v>0</v>
      </c>
      <c r="G235" s="49">
        <f t="shared" si="118"/>
        <v>0</v>
      </c>
      <c r="H235" s="17">
        <f>'Used Details'!S329</f>
        <v>0.1</v>
      </c>
      <c r="I235" s="18">
        <v>0</v>
      </c>
      <c r="J235" s="48">
        <f t="shared" si="119"/>
        <v>0.1</v>
      </c>
      <c r="K235" s="18">
        <f>'Used Details'!T329</f>
        <v>0</v>
      </c>
      <c r="L235" s="18">
        <v>0</v>
      </c>
      <c r="M235" s="49">
        <f t="shared" si="120"/>
        <v>0</v>
      </c>
      <c r="N235" s="18">
        <f>'Used Details'!U329</f>
        <v>0</v>
      </c>
      <c r="O235" s="18">
        <f t="shared" si="121"/>
        <v>0</v>
      </c>
      <c r="P235" s="61">
        <f t="shared" si="122"/>
        <v>0</v>
      </c>
      <c r="Q235" s="16">
        <f>'Used Details'!X329</f>
        <v>1.1752</v>
      </c>
      <c r="R235" s="16">
        <v>0</v>
      </c>
      <c r="S235" s="50">
        <f t="shared" si="123"/>
        <v>1.1752</v>
      </c>
      <c r="T235" s="56" t="str">
        <f t="shared" si="124"/>
        <v/>
      </c>
      <c r="U235" s="56" t="str">
        <f t="shared" si="125"/>
        <v/>
      </c>
      <c r="V235" s="66" t="str">
        <f t="shared" si="126"/>
        <v/>
      </c>
      <c r="W235" s="56">
        <f t="shared" si="127"/>
        <v>0</v>
      </c>
    </row>
    <row r="236" spans="1:23">
      <c r="A236" s="15" t="s">
        <v>480</v>
      </c>
      <c r="B236" s="15" t="s">
        <v>481</v>
      </c>
      <c r="C236" s="18">
        <f>Sales!D317</f>
        <v>3</v>
      </c>
      <c r="D236" s="16">
        <f>Sales!F317</f>
        <v>47</v>
      </c>
      <c r="E236" s="17">
        <f>'Used Details'!R330</f>
        <v>0.31</v>
      </c>
      <c r="F236" s="17">
        <v>0.1774</v>
      </c>
      <c r="G236" s="48">
        <f t="shared" si="118"/>
        <v>0.1326</v>
      </c>
      <c r="H236" s="17">
        <f>'Used Details'!S330</f>
        <v>7.8</v>
      </c>
      <c r="I236" s="17">
        <v>4.5</v>
      </c>
      <c r="J236" s="48">
        <f t="shared" si="119"/>
        <v>3.3</v>
      </c>
      <c r="K236" s="17">
        <f>'Used Details'!T330</f>
        <v>0.2</v>
      </c>
      <c r="L236" s="17">
        <v>0.1</v>
      </c>
      <c r="M236" s="48">
        <f t="shared" si="120"/>
        <v>0.1</v>
      </c>
      <c r="N236" s="18">
        <f>'Used Details'!U330</f>
        <v>0</v>
      </c>
      <c r="O236" s="18">
        <f t="shared" si="121"/>
        <v>0</v>
      </c>
      <c r="P236" s="61">
        <f t="shared" si="122"/>
        <v>0</v>
      </c>
      <c r="Q236" s="16">
        <f>'Used Details'!X330</f>
        <v>9.1859999999999999</v>
      </c>
      <c r="R236" s="16">
        <v>5.26</v>
      </c>
      <c r="S236" s="50">
        <f t="shared" si="123"/>
        <v>3.9260000000000002</v>
      </c>
      <c r="T236" s="57">
        <f t="shared" si="124"/>
        <v>0.19544680851064</v>
      </c>
      <c r="U236" s="57">
        <f t="shared" si="125"/>
        <v>0.11191489361702001</v>
      </c>
      <c r="V236" s="67">
        <f t="shared" si="126"/>
        <v>0.74638783269961995</v>
      </c>
      <c r="W236" s="57">
        <f t="shared" si="127"/>
        <v>0.57261049423035004</v>
      </c>
    </row>
    <row r="237" spans="1:23">
      <c r="A237" s="15" t="s">
        <v>482</v>
      </c>
      <c r="B237" s="15" t="s">
        <v>483</v>
      </c>
      <c r="C237" s="18"/>
      <c r="D237" s="16"/>
      <c r="E237" s="17">
        <f>'Used Details'!R331</f>
        <v>0.09</v>
      </c>
      <c r="F237" s="18">
        <v>0</v>
      </c>
      <c r="G237" s="48">
        <f t="shared" si="118"/>
        <v>0.09</v>
      </c>
      <c r="H237" s="17">
        <f>'Used Details'!S331</f>
        <v>2.9</v>
      </c>
      <c r="I237" s="18">
        <v>0</v>
      </c>
      <c r="J237" s="48">
        <f t="shared" si="119"/>
        <v>2.9</v>
      </c>
      <c r="K237" s="17">
        <f>'Used Details'!T331</f>
        <v>0.1</v>
      </c>
      <c r="L237" s="18">
        <v>0</v>
      </c>
      <c r="M237" s="48">
        <f t="shared" si="120"/>
        <v>0.1</v>
      </c>
      <c r="N237" s="18">
        <f>'Used Details'!U331</f>
        <v>0</v>
      </c>
      <c r="O237" s="18">
        <f t="shared" si="121"/>
        <v>0</v>
      </c>
      <c r="P237" s="61">
        <f t="shared" si="122"/>
        <v>0</v>
      </c>
      <c r="Q237" s="16">
        <f>'Used Details'!X331</f>
        <v>1.4704999999999999</v>
      </c>
      <c r="R237" s="16">
        <v>0</v>
      </c>
      <c r="S237" s="50">
        <f t="shared" si="123"/>
        <v>1.4704999999999999</v>
      </c>
      <c r="T237" s="56" t="str">
        <f t="shared" si="124"/>
        <v/>
      </c>
      <c r="U237" s="56" t="str">
        <f t="shared" si="125"/>
        <v/>
      </c>
      <c r="V237" s="66" t="str">
        <f t="shared" si="126"/>
        <v/>
      </c>
      <c r="W237" s="56">
        <f t="shared" si="127"/>
        <v>0</v>
      </c>
    </row>
    <row r="238" spans="1:23">
      <c r="A238" s="15" t="s">
        <v>484</v>
      </c>
      <c r="B238" s="15" t="s">
        <v>485</v>
      </c>
      <c r="C238" s="18"/>
      <c r="D238" s="16"/>
      <c r="E238" s="54">
        <f>'Used Details'!R332</f>
        <v>-7.0000000000000007E-2</v>
      </c>
      <c r="F238" s="18">
        <v>0</v>
      </c>
      <c r="G238" s="48">
        <f t="shared" si="118"/>
        <v>-7.0000000000000007E-2</v>
      </c>
      <c r="H238" s="17">
        <f>'Used Details'!S332</f>
        <v>-1.8</v>
      </c>
      <c r="I238" s="18">
        <v>0</v>
      </c>
      <c r="J238" s="48">
        <f t="shared" si="119"/>
        <v>-1.8</v>
      </c>
      <c r="K238" s="17">
        <f>'Used Details'!T332</f>
        <v>-0.1</v>
      </c>
      <c r="L238" s="18">
        <v>0</v>
      </c>
      <c r="M238" s="48">
        <f t="shared" si="120"/>
        <v>-0.1</v>
      </c>
      <c r="N238" s="18">
        <f>'Used Details'!U332</f>
        <v>0</v>
      </c>
      <c r="O238" s="18">
        <f t="shared" si="121"/>
        <v>0</v>
      </c>
      <c r="P238" s="61">
        <f t="shared" si="122"/>
        <v>0</v>
      </c>
      <c r="Q238" s="16">
        <f>'Used Details'!X332</f>
        <v>-2.7486000000000002</v>
      </c>
      <c r="R238" s="16">
        <v>0</v>
      </c>
      <c r="S238" s="50">
        <f t="shared" si="123"/>
        <v>-2.7486000000000002</v>
      </c>
      <c r="T238" s="56" t="str">
        <f t="shared" si="124"/>
        <v/>
      </c>
      <c r="U238" s="56" t="str">
        <f t="shared" si="125"/>
        <v/>
      </c>
      <c r="V238" s="66" t="str">
        <f t="shared" si="126"/>
        <v/>
      </c>
      <c r="W238" s="56">
        <f t="shared" si="127"/>
        <v>0</v>
      </c>
    </row>
    <row r="239" spans="1:23">
      <c r="A239" s="23" t="s">
        <v>486</v>
      </c>
      <c r="B239" s="23"/>
      <c r="C239" s="53">
        <f>SUM(C229:C238)</f>
        <v>13</v>
      </c>
      <c r="D239" s="25">
        <f>SUM(D229:D238)</f>
        <v>867</v>
      </c>
      <c r="E239" s="26">
        <f>SUM(E229:E238)</f>
        <v>1.54</v>
      </c>
      <c r="F239" s="26">
        <f>SUM(F229:F238)</f>
        <v>1.5767</v>
      </c>
      <c r="G239" s="26">
        <f t="shared" si="118"/>
        <v>-3.6700000000000003E-2</v>
      </c>
      <c r="H239" s="26">
        <f>SUM(H229:H238)</f>
        <v>49.9</v>
      </c>
      <c r="I239" s="26">
        <f>SUM(I229:I238)</f>
        <v>51.8</v>
      </c>
      <c r="J239" s="26">
        <f t="shared" si="119"/>
        <v>-1.9</v>
      </c>
      <c r="K239" s="26">
        <f>SUM(K229:K238)</f>
        <v>1.4</v>
      </c>
      <c r="L239" s="26">
        <f>SUM(L229:L238)</f>
        <v>1.5</v>
      </c>
      <c r="M239" s="26">
        <f t="shared" si="120"/>
        <v>-0.1</v>
      </c>
      <c r="N239" s="53">
        <f>SUM(N229:N238)</f>
        <v>0</v>
      </c>
      <c r="O239" s="53">
        <f>SUM(O229:O238)</f>
        <v>0</v>
      </c>
      <c r="P239" s="53">
        <f t="shared" si="122"/>
        <v>0</v>
      </c>
      <c r="Q239" s="25">
        <f>SUM(Q229:Q238)</f>
        <v>76.673699999999997</v>
      </c>
      <c r="R239" s="25">
        <f>SUM(R229:R238)</f>
        <v>73.930000000000007</v>
      </c>
      <c r="S239" s="25">
        <f t="shared" si="123"/>
        <v>2.7437</v>
      </c>
      <c r="T239" s="63">
        <f t="shared" si="124"/>
        <v>8.8435640138408003E-2</v>
      </c>
      <c r="U239" s="63">
        <f t="shared" si="125"/>
        <v>8.5271049596309004E-2</v>
      </c>
      <c r="V239" s="63">
        <f t="shared" si="126"/>
        <v>3.7112133098877002E-2</v>
      </c>
      <c r="W239" s="63">
        <f t="shared" si="127"/>
        <v>0.96421589149864995</v>
      </c>
    </row>
    <row r="240" spans="1:23">
      <c r="A240" s="34" t="s">
        <v>487</v>
      </c>
      <c r="B240" s="34"/>
      <c r="C240" s="18">
        <f>Sales!D320</f>
        <v>1</v>
      </c>
      <c r="D240" s="16">
        <f>Sales!F320</f>
        <v>200</v>
      </c>
      <c r="E240" s="29"/>
      <c r="F240" s="18">
        <v>0</v>
      </c>
      <c r="G240" s="49">
        <f t="shared" si="118"/>
        <v>0</v>
      </c>
      <c r="H240" s="18"/>
      <c r="I240" s="18">
        <v>0</v>
      </c>
      <c r="J240" s="49">
        <f t="shared" si="119"/>
        <v>0</v>
      </c>
      <c r="K240" s="18">
        <v>0</v>
      </c>
      <c r="L240" s="18">
        <v>0</v>
      </c>
      <c r="M240" s="49">
        <f t="shared" si="120"/>
        <v>0</v>
      </c>
      <c r="N240" s="18">
        <v>0</v>
      </c>
      <c r="O240" s="18">
        <f>ROUND(0,0)</f>
        <v>0</v>
      </c>
      <c r="P240" s="61">
        <f t="shared" si="122"/>
        <v>0</v>
      </c>
      <c r="Q240" s="16">
        <v>0</v>
      </c>
      <c r="R240" s="16">
        <v>0</v>
      </c>
      <c r="S240" s="50">
        <f t="shared" si="123"/>
        <v>0</v>
      </c>
      <c r="T240" s="56">
        <f t="shared" si="124"/>
        <v>0</v>
      </c>
      <c r="U240" s="56">
        <f t="shared" si="125"/>
        <v>0</v>
      </c>
      <c r="V240" s="66">
        <f t="shared" si="126"/>
        <v>0</v>
      </c>
      <c r="W240" s="56" t="str">
        <f t="shared" si="127"/>
        <v/>
      </c>
    </row>
    <row r="241" spans="1:23">
      <c r="A241" s="10" t="s">
        <v>488</v>
      </c>
      <c r="B241" s="10"/>
      <c r="C241" s="46">
        <f>SUM(C9,C19,C41,C46,C63,C75,C128,C184,C212,C219,C227,C239,C240:C240)</f>
        <v>7976</v>
      </c>
      <c r="D241" s="31">
        <f>SUM(D9,D19,D41,D46,D63,D75,D128,D184,D212,D219,D227,D239,D240:D240)</f>
        <v>211552.76</v>
      </c>
      <c r="E241" s="32">
        <f>SUM(E9,E19,E41,E46,E63,E75,E128,E184,E212,E219,E227,E239,E240:E240)</f>
        <v>867.52</v>
      </c>
      <c r="F241" s="32">
        <f>SUM(F9,F19,F41,F46,F63,F75,F128,F184,F212,F219,F227,F239,F240:F240)</f>
        <v>858.25070000000005</v>
      </c>
      <c r="G241" s="32">
        <f t="shared" si="118"/>
        <v>9.2692999999999994</v>
      </c>
      <c r="H241" s="32">
        <f>SUM(H9,H19,H41,H46,H63,H75,H128,H184,H212,H219,H227,H239,H240:H240)</f>
        <v>26061.8</v>
      </c>
      <c r="I241" s="32">
        <f>SUM(I9,I19,I41,I46,I63,I75,I128,I184,I212,I219,I227,I239,I240:I240)</f>
        <v>28425.1</v>
      </c>
      <c r="J241" s="32">
        <f t="shared" si="119"/>
        <v>-2363.3000000000002</v>
      </c>
      <c r="K241" s="32">
        <f>SUM(K9,K19,K41,K46,K63,K75,K128,K184,K212,K219,K227,K239,K240:K240)</f>
        <v>770.6</v>
      </c>
      <c r="L241" s="32">
        <f>SUM(L9,L19,L41,L46,L63,L75,L128,L184,L212,L219,L227,L239,L240:L240)</f>
        <v>840.2</v>
      </c>
      <c r="M241" s="32">
        <f t="shared" si="120"/>
        <v>-69.599999999999994</v>
      </c>
      <c r="N241" s="46">
        <f>SUM(N9,N19,N41,N46,N63,N75,N128,N184,N212,N219,N227,N239,N240:N240)</f>
        <v>0</v>
      </c>
      <c r="O241" s="46">
        <f>SUM(O9,O19,O41,O46,O63,O75,O128,O184,O212,O219,O227,O239,O240:O240)</f>
        <v>0</v>
      </c>
      <c r="P241" s="46">
        <f t="shared" si="122"/>
        <v>0</v>
      </c>
      <c r="Q241" s="31">
        <f>SUM(Q9,Q19,Q41,Q46,Q63,Q75,Q128,Q184,Q212,Q219,Q227,Q239,Q240:Q240)</f>
        <v>20976.389800000001</v>
      </c>
      <c r="R241" s="31">
        <f>SUM(R9,R19,R41,R46,R63,R75,R128,R184,R212,R219,R227,R239,R240:R240)</f>
        <v>20768.560000000001</v>
      </c>
      <c r="S241" s="31">
        <f t="shared" si="123"/>
        <v>207.82980000000001</v>
      </c>
      <c r="T241" s="60">
        <f t="shared" si="124"/>
        <v>9.9154413300965999E-2</v>
      </c>
      <c r="U241" s="60">
        <f t="shared" si="125"/>
        <v>9.8172011558724001E-2</v>
      </c>
      <c r="V241" s="60">
        <f t="shared" si="126"/>
        <v>1.0006943187201999E-2</v>
      </c>
      <c r="W241" s="60">
        <f t="shared" si="127"/>
        <v>0.99009220356880001</v>
      </c>
    </row>
    <row r="242" spans="1:23">
      <c r="A242" s="12" t="s">
        <v>22</v>
      </c>
      <c r="B242" s="12"/>
      <c r="C242" s="18"/>
      <c r="D242" s="16"/>
      <c r="G242" s="48"/>
      <c r="J242" s="48"/>
      <c r="M242" s="48"/>
      <c r="N242" s="18"/>
      <c r="O242" s="18"/>
      <c r="P242" s="61"/>
      <c r="Q242" s="16"/>
      <c r="R242" s="16"/>
      <c r="S242" s="50"/>
      <c r="T242" s="56"/>
      <c r="U242" s="56"/>
      <c r="V242" s="66"/>
      <c r="W242" s="56"/>
    </row>
    <row r="243" spans="1:23">
      <c r="A243" s="13" t="s">
        <v>489</v>
      </c>
      <c r="B243" s="13"/>
      <c r="C243" s="18"/>
      <c r="D243" s="16"/>
      <c r="G243" s="48"/>
      <c r="J243" s="48"/>
      <c r="M243" s="48"/>
      <c r="N243" s="18"/>
      <c r="O243" s="18"/>
      <c r="P243" s="61"/>
      <c r="Q243" s="16"/>
      <c r="R243" s="16"/>
      <c r="S243" s="50"/>
      <c r="T243" s="56"/>
      <c r="U243" s="56"/>
      <c r="V243" s="66"/>
      <c r="W243" s="56"/>
    </row>
    <row r="244" spans="1:23">
      <c r="A244" s="15" t="s">
        <v>490</v>
      </c>
      <c r="B244" s="15" t="s">
        <v>491</v>
      </c>
      <c r="C244" s="18"/>
      <c r="D244" s="16"/>
      <c r="E244" s="17">
        <f>'Used Details'!R340</f>
        <v>0.08</v>
      </c>
      <c r="F244" s="18">
        <v>0</v>
      </c>
      <c r="G244" s="48">
        <f>IF(E244="",0,E244)-IF(F244="",0,F244)</f>
        <v>0.08</v>
      </c>
      <c r="H244" s="17">
        <f>'Used Details'!S340</f>
        <v>2.1</v>
      </c>
      <c r="I244" s="18">
        <v>0</v>
      </c>
      <c r="J244" s="48">
        <f>(IF(H244="",0,H244)-IF(I244="",0,I244))</f>
        <v>2.1</v>
      </c>
      <c r="K244" s="17">
        <f>'Used Details'!T340</f>
        <v>0.1</v>
      </c>
      <c r="L244" s="18">
        <v>0</v>
      </c>
      <c r="M244" s="48">
        <f>(IF(K244="",0,K244)-IF(L244="",0,L244))</f>
        <v>0.1</v>
      </c>
      <c r="N244" s="18">
        <f>'Used Details'!U340</f>
        <v>0</v>
      </c>
      <c r="O244" s="18">
        <f>ROUND(0,0)</f>
        <v>0</v>
      </c>
      <c r="P244" s="61">
        <f>ROUND((IF(N244="",0,N244)-IF(O244="",0,O244)),0)</f>
        <v>0</v>
      </c>
      <c r="Q244" s="16">
        <f>'Used Details'!X340</f>
        <v>1.0499000000000001</v>
      </c>
      <c r="R244" s="16">
        <v>0</v>
      </c>
      <c r="S244" s="50">
        <f>IF(Q244="",0,Q244)-IF(R244="",0,R244)</f>
        <v>1.0499000000000001</v>
      </c>
      <c r="T244" s="56" t="str">
        <f>IF(OR(D244=0,D244=""),"",Q244/D244)</f>
        <v/>
      </c>
      <c r="U244" s="56" t="str">
        <f>IF(OR(D244=0,D244=""),"",R244/D244)</f>
        <v/>
      </c>
      <c r="V244" s="66" t="str">
        <f>IF(OR(U244=0,U244=""),T244,(T244-U244)/U244)</f>
        <v/>
      </c>
      <c r="W244" s="56">
        <f>IF(Q244=0,"",(R244/Q244))</f>
        <v>0</v>
      </c>
    </row>
    <row r="245" spans="1:23">
      <c r="A245" s="23" t="s">
        <v>492</v>
      </c>
      <c r="B245" s="23"/>
      <c r="C245" s="53">
        <f>SUM(C244:C244)</f>
        <v>0</v>
      </c>
      <c r="D245" s="25">
        <f>SUM(D244:D244)</f>
        <v>0</v>
      </c>
      <c r="E245" s="26">
        <f>SUM(E244:E244)</f>
        <v>0.08</v>
      </c>
      <c r="F245" s="53">
        <f>SUM(F244:F244)</f>
        <v>0</v>
      </c>
      <c r="G245" s="26">
        <f>IF(E245="",0,E245)-IF(F245="",0,F245)</f>
        <v>0.08</v>
      </c>
      <c r="H245" s="26">
        <f>SUM(H244:H244)</f>
        <v>2.1</v>
      </c>
      <c r="I245" s="53">
        <f>SUM(I244:I244)</f>
        <v>0</v>
      </c>
      <c r="J245" s="26">
        <f>(IF(H245="",0,H245)-IF(I245="",0,I245))</f>
        <v>2.1</v>
      </c>
      <c r="K245" s="26">
        <f>SUM(K244:K244)</f>
        <v>0.1</v>
      </c>
      <c r="L245" s="53">
        <f>SUM(L244:L244)</f>
        <v>0</v>
      </c>
      <c r="M245" s="26">
        <f>(IF(K245="",0,K245)-IF(L245="",0,L245))</f>
        <v>0.1</v>
      </c>
      <c r="N245" s="53">
        <f>SUM(N244:N244)</f>
        <v>0</v>
      </c>
      <c r="O245" s="53">
        <f>SUM(O244:O244)</f>
        <v>0</v>
      </c>
      <c r="P245" s="53">
        <f>ROUND((IF(N245="",0,N245)-IF(O245="",0,O245)),0)</f>
        <v>0</v>
      </c>
      <c r="Q245" s="25">
        <f>SUM(Q244:Q244)</f>
        <v>1.0499000000000001</v>
      </c>
      <c r="R245" s="25">
        <f>SUM(R244:R244)</f>
        <v>0</v>
      </c>
      <c r="S245" s="25">
        <f>IF(Q245="",0,Q245)-IF(R245="",0,R245)</f>
        <v>1.0499000000000001</v>
      </c>
      <c r="T245" s="63" t="str">
        <f>IF(OR(D245=0,D245=""),"",Q245/D245)</f>
        <v/>
      </c>
      <c r="U245" s="63" t="str">
        <f>IF(OR(D245=0,D245=""),"",R245/D245)</f>
        <v/>
      </c>
      <c r="V245" s="63" t="str">
        <f>IF(OR(U245=0,U245=""),T245,(T245-U245)/U245)</f>
        <v/>
      </c>
      <c r="W245" s="63">
        <f>IF(Q245=0,"",(R245/Q245))</f>
        <v>0</v>
      </c>
    </row>
    <row r="246" spans="1:23">
      <c r="A246" s="10" t="s">
        <v>493</v>
      </c>
      <c r="B246" s="10"/>
      <c r="C246" s="46">
        <f>SUM(C245)</f>
        <v>0</v>
      </c>
      <c r="D246" s="31">
        <f>SUM(D245)</f>
        <v>0</v>
      </c>
      <c r="E246" s="32">
        <f>SUM(E245)</f>
        <v>0.08</v>
      </c>
      <c r="F246" s="46">
        <f>SUM(F245)</f>
        <v>0</v>
      </c>
      <c r="G246" s="32">
        <f>IF(E246="",0,E246)-IF(F246="",0,F246)</f>
        <v>0.08</v>
      </c>
      <c r="H246" s="32">
        <f>SUM(H245)</f>
        <v>2.1</v>
      </c>
      <c r="I246" s="46">
        <f>SUM(I245)</f>
        <v>0</v>
      </c>
      <c r="J246" s="32">
        <f>(IF(H246="",0,H246)-IF(I246="",0,I246))</f>
        <v>2.1</v>
      </c>
      <c r="K246" s="32">
        <f>SUM(K245)</f>
        <v>0.1</v>
      </c>
      <c r="L246" s="46">
        <f>SUM(L245)</f>
        <v>0</v>
      </c>
      <c r="M246" s="32">
        <f>(IF(K246="",0,K246)-IF(L246="",0,L246))</f>
        <v>0.1</v>
      </c>
      <c r="N246" s="46">
        <f>SUM(N245)</f>
        <v>0</v>
      </c>
      <c r="O246" s="46">
        <f>SUM(O245)</f>
        <v>0</v>
      </c>
      <c r="P246" s="46">
        <f>ROUND((IF(N246="",0,N246)-IF(O246="",0,O246)),0)</f>
        <v>0</v>
      </c>
      <c r="Q246" s="31">
        <f>SUM(Q245)</f>
        <v>1.0499000000000001</v>
      </c>
      <c r="R246" s="31">
        <f>SUM(R245)</f>
        <v>0</v>
      </c>
      <c r="S246" s="31">
        <f>IF(Q246="",0,Q246)-IF(R246="",0,R246)</f>
        <v>1.0499000000000001</v>
      </c>
      <c r="T246" s="60" t="str">
        <f>IF(OR(D246=0,D246=""),"",Q246/D246)</f>
        <v/>
      </c>
      <c r="U246" s="60" t="str">
        <f>IF(OR(D246=0,D246=""),"",R246/D246)</f>
        <v/>
      </c>
      <c r="V246" s="60" t="str">
        <f>IF(OR(U246=0,U246=""),T246,(T246-U246)/U246)</f>
        <v/>
      </c>
      <c r="W246" s="60">
        <f>IF(Q246=0,"",(R246/Q246))</f>
        <v>0</v>
      </c>
    </row>
    <row r="247" spans="1:23">
      <c r="A247" s="12" t="s">
        <v>23</v>
      </c>
      <c r="B247" s="12"/>
      <c r="C247" s="18"/>
      <c r="D247" s="16"/>
      <c r="G247" s="48"/>
      <c r="J247" s="48"/>
      <c r="M247" s="48"/>
      <c r="N247" s="18"/>
      <c r="O247" s="18"/>
      <c r="P247" s="61"/>
      <c r="Q247" s="16"/>
      <c r="R247" s="16"/>
      <c r="S247" s="50"/>
      <c r="T247" s="56"/>
      <c r="U247" s="56"/>
      <c r="V247" s="66"/>
      <c r="W247" s="56"/>
    </row>
    <row r="248" spans="1:23">
      <c r="A248" s="13" t="s">
        <v>494</v>
      </c>
      <c r="B248" s="13"/>
      <c r="C248" s="18"/>
      <c r="D248" s="16"/>
      <c r="G248" s="48"/>
      <c r="J248" s="48"/>
      <c r="M248" s="48"/>
      <c r="N248" s="18"/>
      <c r="O248" s="18"/>
      <c r="P248" s="61"/>
      <c r="Q248" s="16"/>
      <c r="R248" s="16"/>
      <c r="S248" s="50"/>
      <c r="T248" s="56"/>
      <c r="U248" s="56"/>
      <c r="V248" s="66"/>
      <c r="W248" s="56"/>
    </row>
    <row r="249" spans="1:23">
      <c r="A249" s="15" t="s">
        <v>495</v>
      </c>
      <c r="B249" s="15" t="s">
        <v>496</v>
      </c>
      <c r="C249" s="18">
        <f>Sales!D329</f>
        <v>51</v>
      </c>
      <c r="D249" s="16">
        <f>Sales!F329</f>
        <v>79350</v>
      </c>
      <c r="E249" s="18">
        <f>'Used Details'!R356</f>
        <v>51</v>
      </c>
      <c r="F249" s="18">
        <v>51</v>
      </c>
      <c r="G249" s="49">
        <f t="shared" ref="G249:G262" si="128">IF(E249="",0,E249)-IF(F249="",0,F249)</f>
        <v>0</v>
      </c>
      <c r="H249" s="17">
        <f>'Used Details'!S356</f>
        <v>1293.4000000000001</v>
      </c>
      <c r="I249" s="17">
        <v>1293.4000000000001</v>
      </c>
      <c r="J249" s="49">
        <f t="shared" ref="J249:J262" si="129">(IF(H249="",0,H249)-IF(I249="",0,I249))</f>
        <v>0</v>
      </c>
      <c r="K249" s="17">
        <f>'Used Details'!T356</f>
        <v>38.299999999999997</v>
      </c>
      <c r="L249" s="17">
        <v>38.299999999999997</v>
      </c>
      <c r="M249" s="49">
        <f t="shared" ref="M249:M262" si="130">(IF(K249="",0,K249)-IF(L249="",0,L249))</f>
        <v>0</v>
      </c>
      <c r="N249" s="18">
        <f>'Used Details'!U356</f>
        <v>0</v>
      </c>
      <c r="O249" s="18">
        <f t="shared" ref="O249:O261" si="131">ROUND(0,0)</f>
        <v>0</v>
      </c>
      <c r="P249" s="61">
        <f t="shared" ref="P249:P262" si="132">ROUND((IF(N249="",0,N249)-IF(O249="",0,O249)),0)</f>
        <v>0</v>
      </c>
      <c r="Q249" s="16">
        <f>'Used Details'!X356</f>
        <v>11475</v>
      </c>
      <c r="R249" s="16">
        <v>11475</v>
      </c>
      <c r="S249" s="50">
        <f t="shared" ref="S249:S262" si="133">IF(Q249="",0,Q249)-IF(R249="",0,R249)</f>
        <v>0</v>
      </c>
      <c r="T249" s="56">
        <f t="shared" ref="T249:T262" si="134">IF(OR(D249=0,D249=""),"",Q249/D249)</f>
        <v>0.14461247637051</v>
      </c>
      <c r="U249" s="56">
        <f t="shared" ref="U249:U262" si="135">IF(OR(D249=0,D249=""),"",R249/D249)</f>
        <v>0.14461247637051</v>
      </c>
      <c r="V249" s="66">
        <f t="shared" ref="V249:V262" si="136">IF(OR(U249=0,U249=""),T249,(T249-U249)/U249)</f>
        <v>0</v>
      </c>
      <c r="W249" s="56">
        <f t="shared" ref="W249:W262" si="137">IF(Q249=0,"",(R249/Q249))</f>
        <v>1</v>
      </c>
    </row>
    <row r="250" spans="1:23">
      <c r="A250" s="15" t="s">
        <v>497</v>
      </c>
      <c r="B250" s="15" t="s">
        <v>498</v>
      </c>
      <c r="C250" s="18">
        <f>Sales!D331</f>
        <v>3</v>
      </c>
      <c r="D250" s="16">
        <f>Sales!F331</f>
        <v>9000</v>
      </c>
      <c r="E250" s="18">
        <f>'Used Details'!R359</f>
        <v>3</v>
      </c>
      <c r="F250" s="18">
        <v>3</v>
      </c>
      <c r="G250" s="49">
        <f t="shared" si="128"/>
        <v>0</v>
      </c>
      <c r="H250" s="17">
        <f>'Used Details'!S359</f>
        <v>76.099999999999994</v>
      </c>
      <c r="I250" s="17">
        <v>76.099999999999994</v>
      </c>
      <c r="J250" s="49">
        <f t="shared" si="129"/>
        <v>0</v>
      </c>
      <c r="K250" s="17">
        <f>'Used Details'!T359</f>
        <v>2.2999999999999998</v>
      </c>
      <c r="L250" s="17">
        <v>2.2999999999999998</v>
      </c>
      <c r="M250" s="49">
        <f t="shared" si="130"/>
        <v>0</v>
      </c>
      <c r="N250" s="18">
        <f>'Used Details'!U359</f>
        <v>0</v>
      </c>
      <c r="O250" s="18">
        <f t="shared" si="131"/>
        <v>0</v>
      </c>
      <c r="P250" s="61">
        <f t="shared" si="132"/>
        <v>0</v>
      </c>
      <c r="Q250" s="16">
        <f>'Used Details'!X359</f>
        <v>1140</v>
      </c>
      <c r="R250" s="16">
        <v>1140</v>
      </c>
      <c r="S250" s="50">
        <f t="shared" si="133"/>
        <v>0</v>
      </c>
      <c r="T250" s="56">
        <f t="shared" si="134"/>
        <v>0.12666666666667001</v>
      </c>
      <c r="U250" s="56">
        <f t="shared" si="135"/>
        <v>0.12666666666667001</v>
      </c>
      <c r="V250" s="66">
        <f t="shared" si="136"/>
        <v>0</v>
      </c>
      <c r="W250" s="56">
        <f t="shared" si="137"/>
        <v>1</v>
      </c>
    </row>
    <row r="251" spans="1:23">
      <c r="A251" s="15" t="s">
        <v>499</v>
      </c>
      <c r="B251" s="15" t="s">
        <v>500</v>
      </c>
      <c r="C251" s="18">
        <f>Sales!D333</f>
        <v>1</v>
      </c>
      <c r="D251" s="16">
        <f>Sales!F333</f>
        <v>7000</v>
      </c>
      <c r="E251" s="18">
        <f>'Used Details'!R361</f>
        <v>1</v>
      </c>
      <c r="F251" s="18">
        <v>1</v>
      </c>
      <c r="G251" s="49">
        <f t="shared" si="128"/>
        <v>0</v>
      </c>
      <c r="H251" s="17">
        <f>'Used Details'!S361</f>
        <v>50.7</v>
      </c>
      <c r="I251" s="17">
        <v>50.7</v>
      </c>
      <c r="J251" s="49">
        <f t="shared" si="129"/>
        <v>0</v>
      </c>
      <c r="K251" s="17">
        <f>'Used Details'!T361</f>
        <v>1.5</v>
      </c>
      <c r="L251" s="17">
        <v>1.5</v>
      </c>
      <c r="M251" s="49">
        <f t="shared" si="130"/>
        <v>0</v>
      </c>
      <c r="N251" s="18">
        <f>'Used Details'!U361</f>
        <v>0</v>
      </c>
      <c r="O251" s="18">
        <f t="shared" si="131"/>
        <v>0</v>
      </c>
      <c r="P251" s="61">
        <f t="shared" si="132"/>
        <v>0</v>
      </c>
      <c r="Q251" s="16">
        <f>'Used Details'!X361</f>
        <v>720</v>
      </c>
      <c r="R251" s="16">
        <v>720</v>
      </c>
      <c r="S251" s="50">
        <f t="shared" si="133"/>
        <v>0</v>
      </c>
      <c r="T251" s="56">
        <f t="shared" si="134"/>
        <v>0.10285714285714</v>
      </c>
      <c r="U251" s="56">
        <f t="shared" si="135"/>
        <v>0.10285714285714</v>
      </c>
      <c r="V251" s="66">
        <f t="shared" si="136"/>
        <v>0</v>
      </c>
      <c r="W251" s="56">
        <f t="shared" si="137"/>
        <v>1</v>
      </c>
    </row>
    <row r="252" spans="1:23">
      <c r="A252" s="15" t="s">
        <v>501</v>
      </c>
      <c r="B252" s="15" t="s">
        <v>502</v>
      </c>
      <c r="C252" s="18">
        <f>Sales!D335</f>
        <v>17</v>
      </c>
      <c r="D252" s="16">
        <f>Sales!F335</f>
        <v>20400</v>
      </c>
      <c r="E252" s="18">
        <f>'Used Details'!R365</f>
        <v>17</v>
      </c>
      <c r="F252" s="18">
        <v>17</v>
      </c>
      <c r="G252" s="49">
        <f t="shared" si="128"/>
        <v>0</v>
      </c>
      <c r="H252" s="17">
        <f>'Used Details'!S365</f>
        <v>431.1</v>
      </c>
      <c r="I252" s="17">
        <v>431.1</v>
      </c>
      <c r="J252" s="49">
        <f t="shared" si="129"/>
        <v>0</v>
      </c>
      <c r="K252" s="17">
        <f>'Used Details'!T365</f>
        <v>12.8</v>
      </c>
      <c r="L252" s="17">
        <v>12.8</v>
      </c>
      <c r="M252" s="48">
        <f t="shared" si="130"/>
        <v>0</v>
      </c>
      <c r="N252" s="18">
        <f>'Used Details'!U365</f>
        <v>0</v>
      </c>
      <c r="O252" s="18">
        <f t="shared" si="131"/>
        <v>0</v>
      </c>
      <c r="P252" s="61">
        <f t="shared" si="132"/>
        <v>0</v>
      </c>
      <c r="Q252" s="16">
        <f>'Used Details'!X365</f>
        <v>4250</v>
      </c>
      <c r="R252" s="16">
        <v>4250</v>
      </c>
      <c r="S252" s="50">
        <f t="shared" si="133"/>
        <v>0</v>
      </c>
      <c r="T252" s="56">
        <f t="shared" si="134"/>
        <v>0.20833333333333001</v>
      </c>
      <c r="U252" s="56">
        <f t="shared" si="135"/>
        <v>0.20833333333333001</v>
      </c>
      <c r="V252" s="66">
        <f t="shared" si="136"/>
        <v>0</v>
      </c>
      <c r="W252" s="56">
        <f t="shared" si="137"/>
        <v>1</v>
      </c>
    </row>
    <row r="253" spans="1:23">
      <c r="A253" s="15" t="s">
        <v>503</v>
      </c>
      <c r="B253" s="15" t="s">
        <v>504</v>
      </c>
      <c r="C253" s="18">
        <f>Sales!D337</f>
        <v>3</v>
      </c>
      <c r="D253" s="16">
        <f>Sales!F337</f>
        <v>1500</v>
      </c>
      <c r="E253" s="18">
        <f>'Used Details'!R372</f>
        <v>3</v>
      </c>
      <c r="F253" s="18">
        <v>3</v>
      </c>
      <c r="G253" s="49">
        <f t="shared" si="128"/>
        <v>0</v>
      </c>
      <c r="H253" s="17">
        <f>'Used Details'!S372</f>
        <v>76.099999999999994</v>
      </c>
      <c r="I253" s="17">
        <v>76.099999999999994</v>
      </c>
      <c r="J253" s="49">
        <f t="shared" si="129"/>
        <v>0</v>
      </c>
      <c r="K253" s="17">
        <f>'Used Details'!T372</f>
        <v>2.2999999999999998</v>
      </c>
      <c r="L253" s="17">
        <v>2.2999999999999998</v>
      </c>
      <c r="M253" s="49">
        <f t="shared" si="130"/>
        <v>0</v>
      </c>
      <c r="N253" s="18">
        <f>'Used Details'!U372</f>
        <v>0</v>
      </c>
      <c r="O253" s="18">
        <f t="shared" si="131"/>
        <v>0</v>
      </c>
      <c r="P253" s="61">
        <f t="shared" si="132"/>
        <v>0</v>
      </c>
      <c r="Q253" s="16">
        <f>'Used Details'!X372</f>
        <v>144</v>
      </c>
      <c r="R253" s="16">
        <v>144</v>
      </c>
      <c r="S253" s="50">
        <f t="shared" si="133"/>
        <v>0</v>
      </c>
      <c r="T253" s="56">
        <f t="shared" si="134"/>
        <v>9.6000000000000002E-2</v>
      </c>
      <c r="U253" s="56">
        <f t="shared" si="135"/>
        <v>9.6000000000000002E-2</v>
      </c>
      <c r="V253" s="66">
        <f t="shared" si="136"/>
        <v>0</v>
      </c>
      <c r="W253" s="56">
        <f t="shared" si="137"/>
        <v>1</v>
      </c>
    </row>
    <row r="254" spans="1:23">
      <c r="A254" s="15" t="s">
        <v>505</v>
      </c>
      <c r="B254" s="15" t="s">
        <v>506</v>
      </c>
      <c r="C254" s="18">
        <f>Sales!D339</f>
        <v>2</v>
      </c>
      <c r="D254" s="16">
        <f>Sales!F339</f>
        <v>2000</v>
      </c>
      <c r="E254" s="18">
        <f>'Used Details'!R374</f>
        <v>2</v>
      </c>
      <c r="F254" s="18">
        <v>2</v>
      </c>
      <c r="G254" s="49">
        <f t="shared" si="128"/>
        <v>0</v>
      </c>
      <c r="H254" s="17">
        <f>'Used Details'!S374</f>
        <v>50.7</v>
      </c>
      <c r="I254" s="17">
        <v>50.7</v>
      </c>
      <c r="J254" s="49">
        <f t="shared" si="129"/>
        <v>0</v>
      </c>
      <c r="K254" s="17">
        <f>'Used Details'!T374</f>
        <v>1.5</v>
      </c>
      <c r="L254" s="17">
        <v>1.5</v>
      </c>
      <c r="M254" s="49">
        <f t="shared" si="130"/>
        <v>0</v>
      </c>
      <c r="N254" s="18">
        <f>'Used Details'!U374</f>
        <v>0</v>
      </c>
      <c r="O254" s="18">
        <f t="shared" si="131"/>
        <v>0</v>
      </c>
      <c r="P254" s="61">
        <f t="shared" si="132"/>
        <v>0</v>
      </c>
      <c r="Q254" s="16">
        <f>'Used Details'!X374</f>
        <v>140</v>
      </c>
      <c r="R254" s="16">
        <v>140</v>
      </c>
      <c r="S254" s="50">
        <f t="shared" si="133"/>
        <v>0</v>
      </c>
      <c r="T254" s="56">
        <f t="shared" si="134"/>
        <v>7.0000000000000007E-2</v>
      </c>
      <c r="U254" s="56">
        <f t="shared" si="135"/>
        <v>7.0000000000000007E-2</v>
      </c>
      <c r="V254" s="66">
        <f t="shared" si="136"/>
        <v>0</v>
      </c>
      <c r="W254" s="56">
        <f t="shared" si="137"/>
        <v>1</v>
      </c>
    </row>
    <row r="255" spans="1:23">
      <c r="A255" s="15" t="s">
        <v>507</v>
      </c>
      <c r="B255" s="15" t="s">
        <v>508</v>
      </c>
      <c r="C255" s="18">
        <f>Sales!D341</f>
        <v>1</v>
      </c>
      <c r="D255" s="16">
        <f>Sales!F341</f>
        <v>2400</v>
      </c>
      <c r="E255" s="18">
        <f>'Used Details'!R377</f>
        <v>1</v>
      </c>
      <c r="F255" s="18">
        <v>1</v>
      </c>
      <c r="G255" s="49">
        <f t="shared" si="128"/>
        <v>0</v>
      </c>
      <c r="H255" s="17">
        <f>'Used Details'!S377</f>
        <v>25.4</v>
      </c>
      <c r="I255" s="17">
        <v>25.4</v>
      </c>
      <c r="J255" s="49">
        <f t="shared" si="129"/>
        <v>0</v>
      </c>
      <c r="K255" s="17">
        <f>'Used Details'!T377</f>
        <v>0.8</v>
      </c>
      <c r="L255" s="17">
        <v>0.8</v>
      </c>
      <c r="M255" s="48">
        <f t="shared" si="130"/>
        <v>0</v>
      </c>
      <c r="N255" s="18">
        <f>'Used Details'!U377</f>
        <v>0</v>
      </c>
      <c r="O255" s="18">
        <f t="shared" si="131"/>
        <v>0</v>
      </c>
      <c r="P255" s="61">
        <f t="shared" si="132"/>
        <v>0</v>
      </c>
      <c r="Q255" s="16">
        <f>'Used Details'!X377</f>
        <v>334.99329999999998</v>
      </c>
      <c r="R255" s="16">
        <v>334.99</v>
      </c>
      <c r="S255" s="50">
        <f t="shared" si="133"/>
        <v>3.2999999999674002E-3</v>
      </c>
      <c r="T255" s="56">
        <f t="shared" si="134"/>
        <v>0.13958054166667</v>
      </c>
      <c r="U255" s="56">
        <f t="shared" si="135"/>
        <v>0.13957916666667</v>
      </c>
      <c r="V255" s="66">
        <f t="shared" si="136"/>
        <v>9.8510403295470997E-6</v>
      </c>
      <c r="W255" s="56">
        <f t="shared" si="137"/>
        <v>0.99999014905671002</v>
      </c>
    </row>
    <row r="256" spans="1:23">
      <c r="A256" s="15" t="s">
        <v>509</v>
      </c>
      <c r="B256" s="15" t="s">
        <v>510</v>
      </c>
      <c r="C256" s="18">
        <f>Sales!D343</f>
        <v>3</v>
      </c>
      <c r="D256" s="16">
        <f>Sales!F343</f>
        <v>18000</v>
      </c>
      <c r="E256" s="18">
        <f>'Used Details'!R380</f>
        <v>3</v>
      </c>
      <c r="F256" s="18">
        <v>3</v>
      </c>
      <c r="G256" s="49">
        <f t="shared" si="128"/>
        <v>0</v>
      </c>
      <c r="H256" s="17">
        <f>'Used Details'!S380</f>
        <v>152.19999999999999</v>
      </c>
      <c r="I256" s="17">
        <v>152.19999999999999</v>
      </c>
      <c r="J256" s="49">
        <f t="shared" si="129"/>
        <v>0</v>
      </c>
      <c r="K256" s="17">
        <f>'Used Details'!T380</f>
        <v>4.5</v>
      </c>
      <c r="L256" s="17">
        <v>4.5</v>
      </c>
      <c r="M256" s="49">
        <f t="shared" si="130"/>
        <v>0</v>
      </c>
      <c r="N256" s="18">
        <f>'Used Details'!U380</f>
        <v>0</v>
      </c>
      <c r="O256" s="18">
        <f t="shared" si="131"/>
        <v>0</v>
      </c>
      <c r="P256" s="61">
        <f t="shared" si="132"/>
        <v>0</v>
      </c>
      <c r="Q256" s="16">
        <f>'Used Details'!X380</f>
        <v>2884.26</v>
      </c>
      <c r="R256" s="16">
        <v>2884.26</v>
      </c>
      <c r="S256" s="50">
        <f t="shared" si="133"/>
        <v>0</v>
      </c>
      <c r="T256" s="56">
        <f t="shared" si="134"/>
        <v>0.16023666666667</v>
      </c>
      <c r="U256" s="56">
        <f t="shared" si="135"/>
        <v>0.16023666666667</v>
      </c>
      <c r="V256" s="66">
        <f t="shared" si="136"/>
        <v>0</v>
      </c>
      <c r="W256" s="56">
        <f t="shared" si="137"/>
        <v>1</v>
      </c>
    </row>
    <row r="257" spans="1:23">
      <c r="A257" s="15" t="s">
        <v>511</v>
      </c>
      <c r="B257" s="15" t="s">
        <v>512</v>
      </c>
      <c r="C257" s="18">
        <f>Sales!D345</f>
        <v>1</v>
      </c>
      <c r="D257" s="16">
        <f>Sales!F345</f>
        <v>67.989999999999995</v>
      </c>
      <c r="E257" s="18">
        <f>'Used Details'!R381</f>
        <v>1</v>
      </c>
      <c r="F257" s="18">
        <v>1</v>
      </c>
      <c r="G257" s="49">
        <f t="shared" si="128"/>
        <v>0</v>
      </c>
      <c r="H257" s="17">
        <f>'Used Details'!S381</f>
        <v>25.4</v>
      </c>
      <c r="I257" s="17">
        <v>25.4</v>
      </c>
      <c r="J257" s="49">
        <f t="shared" si="129"/>
        <v>0</v>
      </c>
      <c r="K257" s="17">
        <f>'Used Details'!T381</f>
        <v>0.8</v>
      </c>
      <c r="L257" s="17">
        <v>0.8</v>
      </c>
      <c r="M257" s="48">
        <f t="shared" si="130"/>
        <v>0</v>
      </c>
      <c r="N257" s="18">
        <f>'Used Details'!U381</f>
        <v>0</v>
      </c>
      <c r="O257" s="18">
        <f t="shared" si="131"/>
        <v>0</v>
      </c>
      <c r="P257" s="61">
        <f t="shared" si="132"/>
        <v>0</v>
      </c>
      <c r="Q257" s="16">
        <f>'Used Details'!X381</f>
        <v>76.293300000000002</v>
      </c>
      <c r="R257" s="16">
        <v>76.290000000000006</v>
      </c>
      <c r="S257" s="50">
        <f t="shared" si="133"/>
        <v>3.2999999999959E-3</v>
      </c>
      <c r="T257" s="56">
        <f t="shared" si="134"/>
        <v>1.122125312546</v>
      </c>
      <c r="U257" s="56">
        <f t="shared" si="135"/>
        <v>1.1220767759965</v>
      </c>
      <c r="V257" s="66">
        <f t="shared" si="136"/>
        <v>4.3255996853991001E-5</v>
      </c>
      <c r="W257" s="56">
        <f t="shared" si="137"/>
        <v>0.99995674587414995</v>
      </c>
    </row>
    <row r="258" spans="1:23">
      <c r="A258" s="15" t="s">
        <v>513</v>
      </c>
      <c r="B258" s="15" t="s">
        <v>514</v>
      </c>
      <c r="C258" s="18">
        <f>Sales!D347</f>
        <v>4</v>
      </c>
      <c r="D258" s="16">
        <f>Sales!F347</f>
        <v>5200</v>
      </c>
      <c r="E258" s="18">
        <f>'Used Details'!R386</f>
        <v>4</v>
      </c>
      <c r="F258" s="18">
        <v>4</v>
      </c>
      <c r="G258" s="49">
        <f t="shared" si="128"/>
        <v>0</v>
      </c>
      <c r="H258" s="17">
        <f>'Used Details'!S386</f>
        <v>202.9</v>
      </c>
      <c r="I258" s="17">
        <v>202.9</v>
      </c>
      <c r="J258" s="49">
        <f t="shared" si="129"/>
        <v>0</v>
      </c>
      <c r="K258" s="18">
        <f>'Used Details'!T386</f>
        <v>6</v>
      </c>
      <c r="L258" s="18">
        <v>6</v>
      </c>
      <c r="M258" s="49">
        <f t="shared" si="130"/>
        <v>0</v>
      </c>
      <c r="N258" s="18">
        <f>'Used Details'!U386</f>
        <v>0</v>
      </c>
      <c r="O258" s="18">
        <f t="shared" si="131"/>
        <v>0</v>
      </c>
      <c r="P258" s="61">
        <f t="shared" si="132"/>
        <v>0</v>
      </c>
      <c r="Q258" s="16">
        <f>'Used Details'!X386</f>
        <v>512</v>
      </c>
      <c r="R258" s="16">
        <v>512</v>
      </c>
      <c r="S258" s="50">
        <f t="shared" si="133"/>
        <v>0</v>
      </c>
      <c r="T258" s="56">
        <f t="shared" si="134"/>
        <v>9.8461538461538003E-2</v>
      </c>
      <c r="U258" s="56">
        <f t="shared" si="135"/>
        <v>9.8461538461538003E-2</v>
      </c>
      <c r="V258" s="66">
        <f t="shared" si="136"/>
        <v>0</v>
      </c>
      <c r="W258" s="56">
        <f t="shared" si="137"/>
        <v>1</v>
      </c>
    </row>
    <row r="259" spans="1:23">
      <c r="A259" s="15" t="s">
        <v>515</v>
      </c>
      <c r="B259" s="15" t="s">
        <v>516</v>
      </c>
      <c r="C259" s="18">
        <f>Sales!D349</f>
        <v>3</v>
      </c>
      <c r="D259" s="16">
        <f>Sales!F349</f>
        <v>3600</v>
      </c>
      <c r="E259" s="18">
        <f>'Used Details'!R387</f>
        <v>3</v>
      </c>
      <c r="F259" s="18">
        <v>3</v>
      </c>
      <c r="G259" s="49">
        <f t="shared" si="128"/>
        <v>0</v>
      </c>
      <c r="H259" s="17">
        <f>'Used Details'!S387</f>
        <v>76.099999999999994</v>
      </c>
      <c r="I259" s="17">
        <v>76.099999999999994</v>
      </c>
      <c r="J259" s="49">
        <f t="shared" si="129"/>
        <v>0</v>
      </c>
      <c r="K259" s="17">
        <f>'Used Details'!T387</f>
        <v>2.2999999999999998</v>
      </c>
      <c r="L259" s="17">
        <v>2.2999999999999998</v>
      </c>
      <c r="M259" s="49">
        <f t="shared" si="130"/>
        <v>0</v>
      </c>
      <c r="N259" s="18">
        <f>'Used Details'!U387</f>
        <v>0</v>
      </c>
      <c r="O259" s="18">
        <f t="shared" si="131"/>
        <v>0</v>
      </c>
      <c r="P259" s="61">
        <f t="shared" si="132"/>
        <v>0</v>
      </c>
      <c r="Q259" s="16">
        <f>'Used Details'!X387</f>
        <v>168</v>
      </c>
      <c r="R259" s="16">
        <v>168</v>
      </c>
      <c r="S259" s="50">
        <f t="shared" si="133"/>
        <v>0</v>
      </c>
      <c r="T259" s="56">
        <f t="shared" si="134"/>
        <v>4.6666666666667002E-2</v>
      </c>
      <c r="U259" s="56">
        <f t="shared" si="135"/>
        <v>4.6666666666667002E-2</v>
      </c>
      <c r="V259" s="66">
        <f t="shared" si="136"/>
        <v>0</v>
      </c>
      <c r="W259" s="56">
        <f t="shared" si="137"/>
        <v>1</v>
      </c>
    </row>
    <row r="260" spans="1:23">
      <c r="A260" s="15" t="s">
        <v>517</v>
      </c>
      <c r="B260" s="15" t="s">
        <v>518</v>
      </c>
      <c r="C260" s="18">
        <f>Sales!D351</f>
        <v>4</v>
      </c>
      <c r="D260" s="16">
        <f>Sales!F351</f>
        <v>10400</v>
      </c>
      <c r="E260" s="18">
        <f>'Used Details'!R388</f>
        <v>4</v>
      </c>
      <c r="F260" s="18">
        <v>4</v>
      </c>
      <c r="G260" s="49">
        <f t="shared" si="128"/>
        <v>0</v>
      </c>
      <c r="H260" s="17">
        <f>'Used Details'!S388</f>
        <v>202.9</v>
      </c>
      <c r="I260" s="17">
        <v>202.9</v>
      </c>
      <c r="J260" s="49">
        <f t="shared" si="129"/>
        <v>0</v>
      </c>
      <c r="K260" s="18">
        <f>'Used Details'!T388</f>
        <v>6</v>
      </c>
      <c r="L260" s="18">
        <v>6</v>
      </c>
      <c r="M260" s="49">
        <f t="shared" si="130"/>
        <v>0</v>
      </c>
      <c r="N260" s="18">
        <f>'Used Details'!U388</f>
        <v>0</v>
      </c>
      <c r="O260" s="18">
        <f t="shared" si="131"/>
        <v>0</v>
      </c>
      <c r="P260" s="61">
        <f t="shared" si="132"/>
        <v>0</v>
      </c>
      <c r="Q260" s="16">
        <f>'Used Details'!X388</f>
        <v>600</v>
      </c>
      <c r="R260" s="16">
        <v>600</v>
      </c>
      <c r="S260" s="50">
        <f t="shared" si="133"/>
        <v>0</v>
      </c>
      <c r="T260" s="56">
        <f t="shared" si="134"/>
        <v>5.7692307692308001E-2</v>
      </c>
      <c r="U260" s="56">
        <f t="shared" si="135"/>
        <v>5.7692307692308001E-2</v>
      </c>
      <c r="V260" s="66">
        <f t="shared" si="136"/>
        <v>0</v>
      </c>
      <c r="W260" s="56">
        <f t="shared" si="137"/>
        <v>1</v>
      </c>
    </row>
    <row r="261" spans="1:23">
      <c r="A261" s="15" t="s">
        <v>519</v>
      </c>
      <c r="B261" s="15" t="s">
        <v>520</v>
      </c>
      <c r="C261" s="18">
        <f>Sales!D353</f>
        <v>11</v>
      </c>
      <c r="D261" s="16">
        <f>Sales!F353</f>
        <v>6600</v>
      </c>
      <c r="E261" s="18">
        <f>'Used Details'!R389</f>
        <v>11</v>
      </c>
      <c r="F261" s="18">
        <v>11</v>
      </c>
      <c r="G261" s="49">
        <f t="shared" si="128"/>
        <v>0</v>
      </c>
      <c r="H261" s="18">
        <f>'Used Details'!S389</f>
        <v>279</v>
      </c>
      <c r="I261" s="18">
        <v>279</v>
      </c>
      <c r="J261" s="49">
        <f t="shared" si="129"/>
        <v>0</v>
      </c>
      <c r="K261" s="17">
        <f>'Used Details'!T389</f>
        <v>8.3000000000000007</v>
      </c>
      <c r="L261" s="17">
        <v>8.3000000000000007</v>
      </c>
      <c r="M261" s="48">
        <f t="shared" si="130"/>
        <v>0</v>
      </c>
      <c r="N261" s="18">
        <f>'Used Details'!U389</f>
        <v>0</v>
      </c>
      <c r="O261" s="18">
        <f t="shared" si="131"/>
        <v>0</v>
      </c>
      <c r="P261" s="61">
        <f t="shared" si="132"/>
        <v>0</v>
      </c>
      <c r="Q261" s="16">
        <f>'Used Details'!X389</f>
        <v>605</v>
      </c>
      <c r="R261" s="16">
        <v>605</v>
      </c>
      <c r="S261" s="50">
        <f t="shared" si="133"/>
        <v>0</v>
      </c>
      <c r="T261" s="56">
        <f t="shared" si="134"/>
        <v>9.1666666666666993E-2</v>
      </c>
      <c r="U261" s="56">
        <f t="shared" si="135"/>
        <v>9.1666666666666993E-2</v>
      </c>
      <c r="V261" s="66">
        <f t="shared" si="136"/>
        <v>0</v>
      </c>
      <c r="W261" s="56">
        <f t="shared" si="137"/>
        <v>1</v>
      </c>
    </row>
    <row r="262" spans="1:23">
      <c r="A262" s="23" t="s">
        <v>521</v>
      </c>
      <c r="B262" s="23"/>
      <c r="C262" s="53">
        <f>SUM(C249:C261)</f>
        <v>104</v>
      </c>
      <c r="D262" s="25">
        <f>SUM(D249:D261)</f>
        <v>165517.99</v>
      </c>
      <c r="E262" s="53">
        <f>SUM(E249:E261)</f>
        <v>104</v>
      </c>
      <c r="F262" s="53">
        <f>SUM(F249:F261)</f>
        <v>104</v>
      </c>
      <c r="G262" s="27">
        <f t="shared" si="128"/>
        <v>0</v>
      </c>
      <c r="H262" s="26">
        <f>SUM(H249:H261)</f>
        <v>2942</v>
      </c>
      <c r="I262" s="26">
        <f>SUM(I249:I261)</f>
        <v>2942</v>
      </c>
      <c r="J262" s="27">
        <f t="shared" si="129"/>
        <v>0</v>
      </c>
      <c r="K262" s="26">
        <f>SUM(K249:K261)</f>
        <v>87.4</v>
      </c>
      <c r="L262" s="26">
        <f>SUM(L249:L261)</f>
        <v>87.4</v>
      </c>
      <c r="M262" s="27">
        <f t="shared" si="130"/>
        <v>0</v>
      </c>
      <c r="N262" s="53">
        <f>SUM(N249:N261)</f>
        <v>0</v>
      </c>
      <c r="O262" s="53">
        <f>SUM(O249:O261)</f>
        <v>0</v>
      </c>
      <c r="P262" s="53">
        <f t="shared" si="132"/>
        <v>0</v>
      </c>
      <c r="Q262" s="25">
        <f>SUM(Q249:Q261)</f>
        <v>23049.546600000001</v>
      </c>
      <c r="R262" s="25">
        <f>SUM(R249:R261)</f>
        <v>23049.54</v>
      </c>
      <c r="S262" s="25">
        <f t="shared" si="133"/>
        <v>6.5999999969789998E-3</v>
      </c>
      <c r="T262" s="63">
        <f t="shared" si="134"/>
        <v>0.13925704752698001</v>
      </c>
      <c r="U262" s="63">
        <f t="shared" si="135"/>
        <v>0.13925700765216001</v>
      </c>
      <c r="V262" s="63">
        <f t="shared" si="136"/>
        <v>2.8633977070818997E-7</v>
      </c>
      <c r="W262" s="63">
        <f t="shared" si="137"/>
        <v>0.99999971366031004</v>
      </c>
    </row>
    <row r="263" spans="1:23">
      <c r="A263" s="13" t="s">
        <v>522</v>
      </c>
      <c r="B263" s="13"/>
      <c r="C263" s="18"/>
      <c r="D263" s="16"/>
      <c r="G263" s="48"/>
      <c r="J263" s="48"/>
      <c r="M263" s="48"/>
      <c r="N263" s="18"/>
      <c r="O263" s="18"/>
      <c r="P263" s="61"/>
      <c r="Q263" s="16"/>
      <c r="R263" s="16"/>
      <c r="S263" s="50"/>
      <c r="T263" s="56"/>
      <c r="U263" s="56"/>
      <c r="V263" s="66"/>
      <c r="W263" s="56"/>
    </row>
    <row r="264" spans="1:23">
      <c r="A264" s="15" t="s">
        <v>523</v>
      </c>
      <c r="B264" s="15" t="s">
        <v>524</v>
      </c>
      <c r="C264" s="18">
        <f>Sales!D359</f>
        <v>45</v>
      </c>
      <c r="D264" s="16">
        <f>Sales!F359</f>
        <v>250.2</v>
      </c>
      <c r="E264" s="17">
        <f>'Used Details'!R395</f>
        <v>54.5</v>
      </c>
      <c r="F264" s="17">
        <v>52.25</v>
      </c>
      <c r="G264" s="48">
        <f>IF(E264="",0,E264)-IF(F264="",0,F264)</f>
        <v>2.25</v>
      </c>
      <c r="H264" s="17">
        <f>'Used Details'!S395</f>
        <v>1382.1</v>
      </c>
      <c r="I264" s="17">
        <v>1325.1</v>
      </c>
      <c r="J264" s="49">
        <f>(IF(H264="",0,H264)-IF(I264="",0,I264))</f>
        <v>57</v>
      </c>
      <c r="K264" s="17">
        <f>'Used Details'!T395</f>
        <v>40.9</v>
      </c>
      <c r="L264" s="17">
        <v>39.200000000000003</v>
      </c>
      <c r="M264" s="48">
        <f>(IF(K264="",0,K264)-IF(L264="",0,L264))</f>
        <v>1.7</v>
      </c>
      <c r="N264" s="18">
        <f>'Used Details'!U395</f>
        <v>0</v>
      </c>
      <c r="O264" s="18">
        <f>ROUND(0,0)</f>
        <v>0</v>
      </c>
      <c r="P264" s="61">
        <f>ROUND((IF(N264="",0,N264)-IF(O264="",0,O264)),0)</f>
        <v>0</v>
      </c>
      <c r="Q264" s="16">
        <f>'Used Details'!X395</f>
        <v>242.52500000000001</v>
      </c>
      <c r="R264" s="16">
        <v>232.51</v>
      </c>
      <c r="S264" s="50">
        <f>IF(Q264="",0,Q264)-IF(R264="",0,R264)</f>
        <v>10.015000000000001</v>
      </c>
      <c r="T264" s="56">
        <f>IF(OR(D264=0,D264=""),"",Q264/D264)</f>
        <v>0.96932454036770999</v>
      </c>
      <c r="U264" s="56">
        <f>IF(OR(D264=0,D264=""),"",R264/D264)</f>
        <v>0.92929656274979999</v>
      </c>
      <c r="V264" s="66">
        <f>IF(OR(U264=0,U264=""),T264,(T264-U264)/U264)</f>
        <v>4.3073416197152999E-2</v>
      </c>
      <c r="W264" s="56">
        <f>IF(Q264=0,"",(R264/Q264))</f>
        <v>0.95870528811462996</v>
      </c>
    </row>
    <row r="265" spans="1:23">
      <c r="A265" s="23" t="s">
        <v>525</v>
      </c>
      <c r="B265" s="23"/>
      <c r="C265" s="53">
        <f>SUM(C264:C264)</f>
        <v>45</v>
      </c>
      <c r="D265" s="25">
        <f>SUM(D264:D264)</f>
        <v>250.2</v>
      </c>
      <c r="E265" s="26">
        <f>SUM(E264:E264)</f>
        <v>54.5</v>
      </c>
      <c r="F265" s="26">
        <f>SUM(F264:F264)</f>
        <v>52.25</v>
      </c>
      <c r="G265" s="26">
        <f>IF(E265="",0,E265)-IF(F265="",0,F265)</f>
        <v>2.25</v>
      </c>
      <c r="H265" s="26">
        <f>SUM(H264:H264)</f>
        <v>1382.1</v>
      </c>
      <c r="I265" s="26">
        <f>SUM(I264:I264)</f>
        <v>1325.1</v>
      </c>
      <c r="J265" s="27">
        <f>(IF(H265="",0,H265)-IF(I265="",0,I265))</f>
        <v>57</v>
      </c>
      <c r="K265" s="26">
        <f>SUM(K264:K264)</f>
        <v>40.9</v>
      </c>
      <c r="L265" s="26">
        <f>SUM(L264:L264)</f>
        <v>39.200000000000003</v>
      </c>
      <c r="M265" s="26">
        <f>(IF(K265="",0,K265)-IF(L265="",0,L265))</f>
        <v>1.7</v>
      </c>
      <c r="N265" s="53">
        <f>SUM(N264:N264)</f>
        <v>0</v>
      </c>
      <c r="O265" s="53">
        <f>SUM(O264:O264)</f>
        <v>0</v>
      </c>
      <c r="P265" s="53">
        <f>ROUND((IF(N265="",0,N265)-IF(O265="",0,O265)),0)</f>
        <v>0</v>
      </c>
      <c r="Q265" s="25">
        <f>SUM(Q264:Q264)</f>
        <v>242.52500000000001</v>
      </c>
      <c r="R265" s="25">
        <f>SUM(R264:R264)</f>
        <v>232.51</v>
      </c>
      <c r="S265" s="25">
        <f>IF(Q265="",0,Q265)-IF(R265="",0,R265)</f>
        <v>10.015000000000001</v>
      </c>
      <c r="T265" s="63">
        <f>IF(OR(D265=0,D265=""),"",Q265/D265)</f>
        <v>0.96932454036770999</v>
      </c>
      <c r="U265" s="63">
        <f>IF(OR(D265=0,D265=""),"",R265/D265)</f>
        <v>0.92929656274979999</v>
      </c>
      <c r="V265" s="63">
        <f>IF(OR(U265=0,U265=""),T265,(T265-U265)/U265)</f>
        <v>4.3073416197152999E-2</v>
      </c>
      <c r="W265" s="63">
        <f>IF(Q265=0,"",(R265/Q265))</f>
        <v>0.95870528811462996</v>
      </c>
    </row>
    <row r="266" spans="1:23">
      <c r="A266" s="10" t="s">
        <v>526</v>
      </c>
      <c r="B266" s="10"/>
      <c r="C266" s="46">
        <f>SUM(C262,C265)</f>
        <v>149</v>
      </c>
      <c r="D266" s="31">
        <f>SUM(D262,D265)</f>
        <v>165768.19</v>
      </c>
      <c r="E266" s="32">
        <f>SUM(E262,E265)</f>
        <v>158.5</v>
      </c>
      <c r="F266" s="32">
        <f>SUM(F262,F265)</f>
        <v>156.25</v>
      </c>
      <c r="G266" s="32">
        <f>IF(E266="",0,E266)-IF(F266="",0,F266)</f>
        <v>2.25</v>
      </c>
      <c r="H266" s="32">
        <f>SUM(H262,H265)</f>
        <v>4324.1000000000004</v>
      </c>
      <c r="I266" s="32">
        <f>SUM(I262,I265)</f>
        <v>4267.1000000000004</v>
      </c>
      <c r="J266" s="33">
        <f>(IF(H266="",0,H266)-IF(I266="",0,I266))</f>
        <v>57</v>
      </c>
      <c r="K266" s="32">
        <f>SUM(K262,K265)</f>
        <v>128.30000000000001</v>
      </c>
      <c r="L266" s="32">
        <f>SUM(L262,L265)</f>
        <v>126.6</v>
      </c>
      <c r="M266" s="32">
        <f>(IF(K266="",0,K266)-IF(L266="",0,L266))</f>
        <v>1.7</v>
      </c>
      <c r="N266" s="46">
        <f>SUM(N262,N265)</f>
        <v>0</v>
      </c>
      <c r="O266" s="46">
        <f>SUM(O262,O265)</f>
        <v>0</v>
      </c>
      <c r="P266" s="46">
        <f>ROUND((IF(N266="",0,N266)-IF(O266="",0,O266)),0)</f>
        <v>0</v>
      </c>
      <c r="Q266" s="31">
        <f>SUM(Q262,Q265)</f>
        <v>23292.071599999999</v>
      </c>
      <c r="R266" s="31">
        <f>SUM(R262,R265)</f>
        <v>23282.05</v>
      </c>
      <c r="S266" s="31">
        <f>IF(Q266="",0,Q266)-IF(R266="",0,R266)</f>
        <v>10.021599999999999</v>
      </c>
      <c r="T266" s="60">
        <f>IF(OR(D266=0,D266=""),"",Q266/D266)</f>
        <v>0.14050989879301001</v>
      </c>
      <c r="U266" s="60">
        <f>IF(OR(D266=0,D266=""),"",R266/D266)</f>
        <v>0.14044944328583001</v>
      </c>
      <c r="V266" s="60">
        <f>IF(OR(U266=0,U266=""),T266,(T266-U266)/U266)</f>
        <v>4.304431955089E-4</v>
      </c>
      <c r="W266" s="60">
        <f>IF(Q266=0,"",(R266/Q266))</f>
        <v>0.99956974200612003</v>
      </c>
    </row>
    <row r="267" spans="1:23">
      <c r="A267" s="12" t="s">
        <v>24</v>
      </c>
      <c r="B267" s="12"/>
      <c r="C267" s="18"/>
      <c r="D267" s="16"/>
      <c r="G267" s="48"/>
      <c r="J267" s="48"/>
      <c r="M267" s="48"/>
      <c r="N267" s="18"/>
      <c r="O267" s="18"/>
      <c r="P267" s="61"/>
      <c r="Q267" s="16"/>
      <c r="R267" s="16"/>
      <c r="S267" s="50"/>
      <c r="T267" s="56"/>
      <c r="U267" s="56"/>
      <c r="V267" s="66"/>
      <c r="W267" s="56"/>
    </row>
    <row r="268" spans="1:23">
      <c r="A268" s="13" t="s">
        <v>527</v>
      </c>
      <c r="B268" s="13"/>
      <c r="C268" s="18"/>
      <c r="D268" s="16"/>
      <c r="G268" s="48"/>
      <c r="J268" s="48"/>
      <c r="M268" s="48"/>
      <c r="N268" s="18"/>
      <c r="O268" s="18"/>
      <c r="P268" s="61"/>
      <c r="Q268" s="16"/>
      <c r="R268" s="16"/>
      <c r="S268" s="50"/>
      <c r="T268" s="56"/>
      <c r="U268" s="56"/>
      <c r="V268" s="66"/>
      <c r="W268" s="56"/>
    </row>
    <row r="269" spans="1:23">
      <c r="A269" s="15" t="s">
        <v>528</v>
      </c>
      <c r="B269" s="15" t="s">
        <v>529</v>
      </c>
      <c r="C269" s="18">
        <f>Sales!D366</f>
        <v>149</v>
      </c>
      <c r="D269" s="16">
        <f>Sales!F366</f>
        <v>1581.5</v>
      </c>
      <c r="E269" s="18">
        <f>'Used Details'!R400</f>
        <v>128</v>
      </c>
      <c r="F269" s="18">
        <v>127</v>
      </c>
      <c r="G269" s="49">
        <f t="shared" ref="G269:G279" si="138">IF(E269="",0,E269)-IF(F269="",0,F269)</f>
        <v>1</v>
      </c>
      <c r="H269" s="18">
        <f>'Used Details'!S400</f>
        <v>0</v>
      </c>
      <c r="I269" s="18">
        <v>127</v>
      </c>
      <c r="J269" s="49">
        <f t="shared" ref="J269:J279" si="139">(IF(H269="",0,H269)-IF(I269="",0,I269))</f>
        <v>-127</v>
      </c>
      <c r="K269" s="18">
        <f>'Used Details'!T400</f>
        <v>0</v>
      </c>
      <c r="L269" s="18">
        <v>0</v>
      </c>
      <c r="M269" s="49">
        <f t="shared" ref="M269:M279" si="140">(IF(K269="",0,K269)-IF(L269="",0,L269))</f>
        <v>0</v>
      </c>
      <c r="N269" s="18">
        <f>'Used Details'!U400</f>
        <v>0</v>
      </c>
      <c r="O269" s="18">
        <f t="shared" ref="O269:O278" si="141">ROUND(0,0)</f>
        <v>0</v>
      </c>
      <c r="P269" s="61">
        <f t="shared" ref="P269:P279" si="142">ROUND((IF(N269="",0,N269)-IF(O269="",0,O269)),0)</f>
        <v>0</v>
      </c>
      <c r="Q269" s="16">
        <f>'Used Details'!X400</f>
        <v>116.8</v>
      </c>
      <c r="R269" s="16">
        <v>115.89</v>
      </c>
      <c r="S269" s="50">
        <f t="shared" ref="S269:S279" si="143">IF(Q269="",0,Q269)-IF(R269="",0,R269)</f>
        <v>0.91</v>
      </c>
      <c r="T269" s="56">
        <f t="shared" ref="T269:T279" si="144">IF(OR(D269=0,D269=""),"",Q269/D269)</f>
        <v>7.3853936136578993E-2</v>
      </c>
      <c r="U269" s="56">
        <f t="shared" ref="U269:U279" si="145">IF(OR(D269=0,D269=""),"",R269/D269)</f>
        <v>7.3278533038255003E-2</v>
      </c>
      <c r="V269" s="66">
        <f t="shared" ref="V269:V279" si="146">IF(OR(U269=0,U269=""),T269,(T269-U269)/U269)</f>
        <v>7.8522737078263998E-3</v>
      </c>
      <c r="W269" s="56">
        <f t="shared" ref="W269:W279" si="147">IF(Q269=0,"",(R269/Q269))</f>
        <v>0.99220890410958995</v>
      </c>
    </row>
    <row r="270" spans="1:23">
      <c r="A270" s="15" t="s">
        <v>530</v>
      </c>
      <c r="B270" s="15" t="s">
        <v>531</v>
      </c>
      <c r="C270" s="18">
        <f>Sales!D368</f>
        <v>3</v>
      </c>
      <c r="D270" s="16">
        <f>Sales!F368</f>
        <v>24</v>
      </c>
      <c r="E270" s="18">
        <f>'Used Details'!R401</f>
        <v>3</v>
      </c>
      <c r="F270" s="18">
        <v>3</v>
      </c>
      <c r="G270" s="49">
        <f t="shared" si="138"/>
        <v>0</v>
      </c>
      <c r="H270" s="18">
        <f>'Used Details'!S401</f>
        <v>0</v>
      </c>
      <c r="I270" s="18">
        <v>3</v>
      </c>
      <c r="J270" s="49">
        <f t="shared" si="139"/>
        <v>-3</v>
      </c>
      <c r="K270" s="18">
        <f>'Used Details'!T401</f>
        <v>0</v>
      </c>
      <c r="L270" s="18">
        <v>0</v>
      </c>
      <c r="M270" s="49">
        <f t="shared" si="140"/>
        <v>0</v>
      </c>
      <c r="N270" s="18">
        <f>'Used Details'!U401</f>
        <v>0</v>
      </c>
      <c r="O270" s="18">
        <f t="shared" si="141"/>
        <v>0</v>
      </c>
      <c r="P270" s="61">
        <f t="shared" si="142"/>
        <v>0</v>
      </c>
      <c r="Q270" s="16">
        <f>'Used Details'!X401</f>
        <v>4.2624000000000004</v>
      </c>
      <c r="R270" s="16">
        <v>4.26</v>
      </c>
      <c r="S270" s="50">
        <f t="shared" si="143"/>
        <v>2.4000000000006E-3</v>
      </c>
      <c r="T270" s="56">
        <f t="shared" si="144"/>
        <v>0.17760000000000001</v>
      </c>
      <c r="U270" s="56">
        <f t="shared" si="145"/>
        <v>0.17749999999999999</v>
      </c>
      <c r="V270" s="66">
        <f t="shared" si="146"/>
        <v>5.6338028169023997E-4</v>
      </c>
      <c r="W270" s="56">
        <f t="shared" si="147"/>
        <v>0.99943693693694002</v>
      </c>
    </row>
    <row r="271" spans="1:23">
      <c r="A271" s="15" t="s">
        <v>532</v>
      </c>
      <c r="B271" s="15" t="s">
        <v>533</v>
      </c>
      <c r="C271" s="18">
        <f>Sales!D373</f>
        <v>81</v>
      </c>
      <c r="D271" s="16">
        <f>Sales!F373</f>
        <v>996.92</v>
      </c>
      <c r="E271" s="18">
        <f>'Used Details'!R402</f>
        <v>122</v>
      </c>
      <c r="F271" s="18">
        <v>105</v>
      </c>
      <c r="G271" s="49">
        <f t="shared" si="138"/>
        <v>17</v>
      </c>
      <c r="H271" s="18">
        <f>'Used Details'!S402</f>
        <v>0</v>
      </c>
      <c r="I271" s="18">
        <v>105</v>
      </c>
      <c r="J271" s="49">
        <f t="shared" si="139"/>
        <v>-105</v>
      </c>
      <c r="K271" s="18">
        <f>'Used Details'!T402</f>
        <v>0</v>
      </c>
      <c r="L271" s="18">
        <v>0</v>
      </c>
      <c r="M271" s="49">
        <f t="shared" si="140"/>
        <v>0</v>
      </c>
      <c r="N271" s="18">
        <f>'Used Details'!U402</f>
        <v>0</v>
      </c>
      <c r="O271" s="18">
        <f t="shared" si="141"/>
        <v>0</v>
      </c>
      <c r="P271" s="61">
        <f t="shared" si="142"/>
        <v>0</v>
      </c>
      <c r="Q271" s="16">
        <f>'Used Details'!X402</f>
        <v>142.3374</v>
      </c>
      <c r="R271" s="16">
        <v>122.5</v>
      </c>
      <c r="S271" s="50">
        <f t="shared" si="143"/>
        <v>19.837399999999999</v>
      </c>
      <c r="T271" s="57">
        <f t="shared" si="144"/>
        <v>0.14277715363318999</v>
      </c>
      <c r="U271" s="57">
        <f t="shared" si="145"/>
        <v>0.12287846567428</v>
      </c>
      <c r="V271" s="67">
        <f t="shared" si="146"/>
        <v>0.16193795918366999</v>
      </c>
      <c r="W271" s="57">
        <f t="shared" si="147"/>
        <v>0.86063114824354003</v>
      </c>
    </row>
    <row r="272" spans="1:23">
      <c r="A272" s="15" t="s">
        <v>534</v>
      </c>
      <c r="B272" s="15" t="s">
        <v>535</v>
      </c>
      <c r="C272" s="18">
        <f>Sales!D375</f>
        <v>1</v>
      </c>
      <c r="D272" s="16">
        <f>Sales!F375</f>
        <v>7</v>
      </c>
      <c r="E272" s="18">
        <f>'Used Details'!R405</f>
        <v>1</v>
      </c>
      <c r="F272" s="18">
        <v>1</v>
      </c>
      <c r="G272" s="49">
        <f t="shared" si="138"/>
        <v>0</v>
      </c>
      <c r="H272" s="18">
        <f>'Used Details'!S405</f>
        <v>1</v>
      </c>
      <c r="I272" s="18">
        <v>1</v>
      </c>
      <c r="J272" s="49">
        <f t="shared" si="139"/>
        <v>0</v>
      </c>
      <c r="K272" s="18">
        <f>'Used Details'!T405</f>
        <v>1</v>
      </c>
      <c r="L272" s="18">
        <v>1</v>
      </c>
      <c r="M272" s="49">
        <f t="shared" si="140"/>
        <v>0</v>
      </c>
      <c r="N272" s="18">
        <f>'Used Details'!U405</f>
        <v>0</v>
      </c>
      <c r="O272" s="18">
        <f t="shared" si="141"/>
        <v>0</v>
      </c>
      <c r="P272" s="61">
        <f t="shared" si="142"/>
        <v>0</v>
      </c>
      <c r="Q272" s="16">
        <f>'Used Details'!X405</f>
        <v>1.1667000000000001</v>
      </c>
      <c r="R272" s="16">
        <v>1.17</v>
      </c>
      <c r="S272" s="50">
        <f t="shared" si="143"/>
        <v>-3.2999999999998998E-3</v>
      </c>
      <c r="T272" s="56">
        <f t="shared" si="144"/>
        <v>0.16667142857143</v>
      </c>
      <c r="U272" s="56">
        <f t="shared" si="145"/>
        <v>0.16714285714286001</v>
      </c>
      <c r="V272" s="66">
        <f t="shared" si="146"/>
        <v>-2.8205128205126E-3</v>
      </c>
      <c r="W272" s="56">
        <f t="shared" si="147"/>
        <v>1.0028284906146001</v>
      </c>
    </row>
    <row r="273" spans="1:23">
      <c r="A273" s="15" t="s">
        <v>536</v>
      </c>
      <c r="B273" s="15" t="s">
        <v>537</v>
      </c>
      <c r="C273" s="18">
        <f>Sales!D379</f>
        <v>558</v>
      </c>
      <c r="D273" s="16">
        <f>Sales!F379</f>
        <v>4406.1499999999996</v>
      </c>
      <c r="E273" s="18">
        <f>'Used Details'!R406</f>
        <v>665</v>
      </c>
      <c r="F273" s="18">
        <v>670</v>
      </c>
      <c r="G273" s="49">
        <f t="shared" si="138"/>
        <v>-5</v>
      </c>
      <c r="H273" s="18">
        <f>'Used Details'!S406</f>
        <v>0</v>
      </c>
      <c r="I273" s="18">
        <v>670</v>
      </c>
      <c r="J273" s="49">
        <f t="shared" si="139"/>
        <v>-670</v>
      </c>
      <c r="K273" s="18">
        <f>'Used Details'!T406</f>
        <v>0</v>
      </c>
      <c r="L273" s="18">
        <v>0</v>
      </c>
      <c r="M273" s="49">
        <f t="shared" si="140"/>
        <v>0</v>
      </c>
      <c r="N273" s="18">
        <f>'Used Details'!U406</f>
        <v>0</v>
      </c>
      <c r="O273" s="18">
        <f t="shared" si="141"/>
        <v>0</v>
      </c>
      <c r="P273" s="61">
        <f t="shared" si="142"/>
        <v>0</v>
      </c>
      <c r="Q273" s="16">
        <f>'Used Details'!X406</f>
        <v>820.14449999999999</v>
      </c>
      <c r="R273" s="16">
        <v>826.31</v>
      </c>
      <c r="S273" s="50">
        <f t="shared" si="143"/>
        <v>-6.1654999999999998</v>
      </c>
      <c r="T273" s="56">
        <f t="shared" si="144"/>
        <v>0.18613630947653001</v>
      </c>
      <c r="U273" s="56">
        <f t="shared" si="145"/>
        <v>0.18753560364491001</v>
      </c>
      <c r="V273" s="66">
        <f t="shared" si="146"/>
        <v>-7.4614853989421999E-3</v>
      </c>
      <c r="W273" s="56">
        <f t="shared" si="147"/>
        <v>1.0075175776951</v>
      </c>
    </row>
    <row r="274" spans="1:23">
      <c r="A274" s="15" t="s">
        <v>538</v>
      </c>
      <c r="B274" s="15" t="s">
        <v>539</v>
      </c>
      <c r="C274" s="18">
        <f>Sales!D381</f>
        <v>476</v>
      </c>
      <c r="D274" s="16">
        <f>Sales!F381</f>
        <v>5668</v>
      </c>
      <c r="E274" s="18">
        <f>'Used Details'!R407</f>
        <v>462</v>
      </c>
      <c r="F274" s="18">
        <v>476</v>
      </c>
      <c r="G274" s="49">
        <f t="shared" si="138"/>
        <v>-14</v>
      </c>
      <c r="H274" s="18">
        <f>'Used Details'!S407</f>
        <v>0</v>
      </c>
      <c r="I274" s="18">
        <v>476</v>
      </c>
      <c r="J274" s="49">
        <f t="shared" si="139"/>
        <v>-476</v>
      </c>
      <c r="K274" s="18">
        <f>'Used Details'!T407</f>
        <v>0</v>
      </c>
      <c r="L274" s="18">
        <v>0</v>
      </c>
      <c r="M274" s="49">
        <f t="shared" si="140"/>
        <v>0</v>
      </c>
      <c r="N274" s="18">
        <f>'Used Details'!U407</f>
        <v>0</v>
      </c>
      <c r="O274" s="18">
        <f t="shared" si="141"/>
        <v>0</v>
      </c>
      <c r="P274" s="61">
        <f t="shared" si="142"/>
        <v>0</v>
      </c>
      <c r="Q274" s="16">
        <f>'Used Details'!X407</f>
        <v>872.99519999999995</v>
      </c>
      <c r="R274" s="16">
        <v>899.45</v>
      </c>
      <c r="S274" s="50">
        <f t="shared" si="143"/>
        <v>-26.454799999999999</v>
      </c>
      <c r="T274" s="56">
        <f t="shared" si="144"/>
        <v>0.15402173606210001</v>
      </c>
      <c r="U274" s="56">
        <f t="shared" si="145"/>
        <v>0.15868913196894999</v>
      </c>
      <c r="V274" s="66">
        <f t="shared" si="146"/>
        <v>-2.9412196342208999E-2</v>
      </c>
      <c r="W274" s="56">
        <f t="shared" si="147"/>
        <v>1.0303034884957001</v>
      </c>
    </row>
    <row r="275" spans="1:23">
      <c r="A275" s="15" t="s">
        <v>540</v>
      </c>
      <c r="B275" s="15" t="s">
        <v>541</v>
      </c>
      <c r="C275" s="18">
        <f>Sales!D383</f>
        <v>24</v>
      </c>
      <c r="D275" s="16">
        <f>Sales!F383</f>
        <v>216</v>
      </c>
      <c r="E275" s="18">
        <f>'Used Details'!R408</f>
        <v>25</v>
      </c>
      <c r="F275" s="18">
        <v>24</v>
      </c>
      <c r="G275" s="49">
        <f t="shared" si="138"/>
        <v>1</v>
      </c>
      <c r="H275" s="18">
        <f>'Used Details'!S408</f>
        <v>25</v>
      </c>
      <c r="I275" s="18">
        <v>24</v>
      </c>
      <c r="J275" s="49">
        <f t="shared" si="139"/>
        <v>1</v>
      </c>
      <c r="K275" s="18">
        <f>'Used Details'!T408</f>
        <v>25</v>
      </c>
      <c r="L275" s="18">
        <v>24</v>
      </c>
      <c r="M275" s="49">
        <f t="shared" si="140"/>
        <v>1</v>
      </c>
      <c r="N275" s="18">
        <f>'Used Details'!U408</f>
        <v>0</v>
      </c>
      <c r="O275" s="18">
        <f t="shared" si="141"/>
        <v>0</v>
      </c>
      <c r="P275" s="61">
        <f t="shared" si="142"/>
        <v>0</v>
      </c>
      <c r="Q275" s="16">
        <f>'Used Details'!X408</f>
        <v>34.582500000000003</v>
      </c>
      <c r="R275" s="16">
        <v>33.200000000000003</v>
      </c>
      <c r="S275" s="50">
        <f t="shared" si="143"/>
        <v>1.3825000000000001</v>
      </c>
      <c r="T275" s="56">
        <f t="shared" si="144"/>
        <v>0.16010416666666999</v>
      </c>
      <c r="U275" s="56">
        <f t="shared" si="145"/>
        <v>0.15370370370370001</v>
      </c>
      <c r="V275" s="66">
        <f t="shared" si="146"/>
        <v>4.164156626506E-2</v>
      </c>
      <c r="W275" s="56">
        <f t="shared" si="147"/>
        <v>0.96002313308753995</v>
      </c>
    </row>
    <row r="276" spans="1:23">
      <c r="A276" s="15" t="s">
        <v>542</v>
      </c>
      <c r="B276" s="15" t="s">
        <v>543</v>
      </c>
      <c r="C276" s="18">
        <f>Sales!D385</f>
        <v>18</v>
      </c>
      <c r="D276" s="16">
        <f>Sales!F385</f>
        <v>180</v>
      </c>
      <c r="E276" s="18">
        <f>'Used Details'!R409</f>
        <v>19</v>
      </c>
      <c r="F276" s="18">
        <v>18</v>
      </c>
      <c r="G276" s="49">
        <f t="shared" si="138"/>
        <v>1</v>
      </c>
      <c r="H276" s="18">
        <f>'Used Details'!S409</f>
        <v>19</v>
      </c>
      <c r="I276" s="18">
        <v>18</v>
      </c>
      <c r="J276" s="49">
        <f t="shared" si="139"/>
        <v>1</v>
      </c>
      <c r="K276" s="18">
        <f>'Used Details'!T409</f>
        <v>19</v>
      </c>
      <c r="L276" s="18">
        <v>18</v>
      </c>
      <c r="M276" s="49">
        <f t="shared" si="140"/>
        <v>1</v>
      </c>
      <c r="N276" s="18">
        <f>'Used Details'!U409</f>
        <v>0</v>
      </c>
      <c r="O276" s="18">
        <f t="shared" si="141"/>
        <v>0</v>
      </c>
      <c r="P276" s="61">
        <f t="shared" si="142"/>
        <v>0</v>
      </c>
      <c r="Q276" s="16">
        <f>'Used Details'!X409</f>
        <v>27.3125</v>
      </c>
      <c r="R276" s="16">
        <v>25.88</v>
      </c>
      <c r="S276" s="50">
        <f t="shared" si="143"/>
        <v>1.4325000000000001</v>
      </c>
      <c r="T276" s="57">
        <f t="shared" si="144"/>
        <v>0.15173611111110999</v>
      </c>
      <c r="U276" s="57">
        <f t="shared" si="145"/>
        <v>0.14377777777778</v>
      </c>
      <c r="V276" s="67">
        <f t="shared" si="146"/>
        <v>5.5351622874807001E-2</v>
      </c>
      <c r="W276" s="57">
        <f t="shared" si="147"/>
        <v>0.94755148741419004</v>
      </c>
    </row>
    <row r="277" spans="1:23">
      <c r="A277" s="15" t="s">
        <v>544</v>
      </c>
      <c r="B277" s="15" t="s">
        <v>545</v>
      </c>
      <c r="C277" s="18">
        <f>Sales!D387</f>
        <v>1</v>
      </c>
      <c r="D277" s="16">
        <f>Sales!F387</f>
        <v>9</v>
      </c>
      <c r="E277" s="18">
        <f>'Used Details'!R410</f>
        <v>0</v>
      </c>
      <c r="F277" s="18">
        <v>1</v>
      </c>
      <c r="G277" s="49">
        <f t="shared" si="138"/>
        <v>-1</v>
      </c>
      <c r="H277" s="18">
        <f>'Used Details'!S410</f>
        <v>0</v>
      </c>
      <c r="I277" s="18">
        <v>1</v>
      </c>
      <c r="J277" s="49">
        <f t="shared" si="139"/>
        <v>-1</v>
      </c>
      <c r="K277" s="18">
        <f>'Used Details'!T410</f>
        <v>0</v>
      </c>
      <c r="L277" s="18">
        <v>1</v>
      </c>
      <c r="M277" s="49">
        <f t="shared" si="140"/>
        <v>-1</v>
      </c>
      <c r="N277" s="18">
        <f>'Used Details'!U410</f>
        <v>0</v>
      </c>
      <c r="O277" s="18">
        <f t="shared" si="141"/>
        <v>0</v>
      </c>
      <c r="P277" s="61">
        <f t="shared" si="142"/>
        <v>0</v>
      </c>
      <c r="Q277" s="16">
        <f>'Used Details'!X410</f>
        <v>0</v>
      </c>
      <c r="R277" s="16">
        <v>1.45</v>
      </c>
      <c r="S277" s="50">
        <f t="shared" si="143"/>
        <v>-1.45</v>
      </c>
      <c r="T277" s="56">
        <f t="shared" si="144"/>
        <v>0</v>
      </c>
      <c r="U277" s="56">
        <f t="shared" si="145"/>
        <v>0.16111111111111001</v>
      </c>
      <c r="V277" s="66">
        <f t="shared" si="146"/>
        <v>-1</v>
      </c>
      <c r="W277" s="56" t="str">
        <f t="shared" si="147"/>
        <v/>
      </c>
    </row>
    <row r="278" spans="1:23">
      <c r="A278" s="15" t="s">
        <v>546</v>
      </c>
      <c r="B278" s="15" t="s">
        <v>547</v>
      </c>
      <c r="C278" s="18">
        <f>Sales!D389</f>
        <v>196</v>
      </c>
      <c r="D278" s="16">
        <f>Sales!F389</f>
        <v>2157</v>
      </c>
      <c r="E278" s="18">
        <f>'Used Details'!R411</f>
        <v>198</v>
      </c>
      <c r="F278" s="18">
        <v>196</v>
      </c>
      <c r="G278" s="49">
        <f t="shared" si="138"/>
        <v>2</v>
      </c>
      <c r="H278" s="18">
        <f>'Used Details'!S411</f>
        <v>0</v>
      </c>
      <c r="I278" s="18">
        <v>196</v>
      </c>
      <c r="J278" s="49">
        <f t="shared" si="139"/>
        <v>-196</v>
      </c>
      <c r="K278" s="18">
        <f>'Used Details'!T411</f>
        <v>0</v>
      </c>
      <c r="L278" s="18">
        <v>0</v>
      </c>
      <c r="M278" s="49">
        <f t="shared" si="140"/>
        <v>0</v>
      </c>
      <c r="N278" s="18">
        <f>'Used Details'!U411</f>
        <v>0</v>
      </c>
      <c r="O278" s="18">
        <f t="shared" si="141"/>
        <v>0</v>
      </c>
      <c r="P278" s="61">
        <f t="shared" si="142"/>
        <v>0</v>
      </c>
      <c r="Q278" s="16">
        <f>'Used Details'!X411</f>
        <v>291.63420000000002</v>
      </c>
      <c r="R278" s="16">
        <v>288.69</v>
      </c>
      <c r="S278" s="50">
        <f t="shared" si="143"/>
        <v>2.9441999999999999</v>
      </c>
      <c r="T278" s="56">
        <f t="shared" si="144"/>
        <v>0.13520361613352</v>
      </c>
      <c r="U278" s="56">
        <f t="shared" si="145"/>
        <v>0.13383866481223999</v>
      </c>
      <c r="V278" s="66">
        <f t="shared" si="146"/>
        <v>1.0198482801621001E-2</v>
      </c>
      <c r="W278" s="56">
        <f t="shared" si="147"/>
        <v>0.98990447622398003</v>
      </c>
    </row>
    <row r="279" spans="1:23">
      <c r="A279" s="23" t="s">
        <v>548</v>
      </c>
      <c r="B279" s="23"/>
      <c r="C279" s="53">
        <f>SUM(C269:C278)</f>
        <v>1507</v>
      </c>
      <c r="D279" s="25">
        <f>SUM(D269:D278)</f>
        <v>15245.57</v>
      </c>
      <c r="E279" s="53">
        <f>SUM(E269:E278)</f>
        <v>1623</v>
      </c>
      <c r="F279" s="53">
        <f>SUM(F269:F278)</f>
        <v>1621</v>
      </c>
      <c r="G279" s="27">
        <f t="shared" si="138"/>
        <v>2</v>
      </c>
      <c r="H279" s="53">
        <f>SUM(H269:H278)</f>
        <v>45</v>
      </c>
      <c r="I279" s="53">
        <f>SUM(I269:I278)</f>
        <v>1621</v>
      </c>
      <c r="J279" s="27">
        <f t="shared" si="139"/>
        <v>-1576</v>
      </c>
      <c r="K279" s="53">
        <f>SUM(K269:K278)</f>
        <v>45</v>
      </c>
      <c r="L279" s="53">
        <f>SUM(L269:L278)</f>
        <v>44</v>
      </c>
      <c r="M279" s="27">
        <f t="shared" si="140"/>
        <v>1</v>
      </c>
      <c r="N279" s="53">
        <f>SUM(N269:N278)</f>
        <v>0</v>
      </c>
      <c r="O279" s="53">
        <f>SUM(O269:O278)</f>
        <v>0</v>
      </c>
      <c r="P279" s="53">
        <f t="shared" si="142"/>
        <v>0</v>
      </c>
      <c r="Q279" s="25">
        <f>SUM(Q269:Q278)</f>
        <v>2311.2354</v>
      </c>
      <c r="R279" s="25">
        <f>SUM(R269:R278)</f>
        <v>2318.8000000000002</v>
      </c>
      <c r="S279" s="25">
        <f t="shared" si="143"/>
        <v>-7.5646000000002003</v>
      </c>
      <c r="T279" s="63">
        <f t="shared" si="144"/>
        <v>0.15160045836266001</v>
      </c>
      <c r="U279" s="63">
        <f t="shared" si="145"/>
        <v>0.15209664184416</v>
      </c>
      <c r="V279" s="63">
        <f t="shared" si="146"/>
        <v>-3.2622908400898E-3</v>
      </c>
      <c r="W279" s="63">
        <f t="shared" si="147"/>
        <v>1.0032729682143</v>
      </c>
    </row>
    <row r="280" spans="1:23">
      <c r="A280" s="13" t="s">
        <v>549</v>
      </c>
      <c r="B280" s="13"/>
      <c r="C280" s="18"/>
      <c r="D280" s="16"/>
      <c r="G280" s="48"/>
      <c r="J280" s="48"/>
      <c r="M280" s="48"/>
      <c r="N280" s="18"/>
      <c r="O280" s="18"/>
      <c r="P280" s="61"/>
      <c r="Q280" s="16"/>
      <c r="R280" s="16"/>
      <c r="S280" s="50"/>
      <c r="T280" s="56"/>
      <c r="U280" s="56"/>
      <c r="V280" s="66"/>
      <c r="W280" s="56"/>
    </row>
    <row r="281" spans="1:23">
      <c r="A281" s="15" t="s">
        <v>550</v>
      </c>
      <c r="B281" s="15" t="s">
        <v>551</v>
      </c>
      <c r="C281" s="18">
        <f>Sales!D393</f>
        <v>337</v>
      </c>
      <c r="D281" s="16">
        <f>Sales!F393</f>
        <v>2682</v>
      </c>
      <c r="E281" s="18">
        <f>'Used Details'!R414</f>
        <v>355</v>
      </c>
      <c r="F281" s="18">
        <v>337</v>
      </c>
      <c r="G281" s="49">
        <f t="shared" ref="G281:G290" si="148">IF(E281="",0,E281)-IF(F281="",0,F281)</f>
        <v>18</v>
      </c>
      <c r="H281" s="18">
        <f>'Used Details'!S414</f>
        <v>0</v>
      </c>
      <c r="I281" s="18">
        <v>337</v>
      </c>
      <c r="J281" s="49">
        <f t="shared" ref="J281:J290" si="149">(IF(H281="",0,H281)-IF(I281="",0,I281))</f>
        <v>-337</v>
      </c>
      <c r="K281" s="18">
        <f>'Used Details'!T414</f>
        <v>0</v>
      </c>
      <c r="L281" s="18">
        <v>0</v>
      </c>
      <c r="M281" s="49">
        <f t="shared" ref="M281:M290" si="150">(IF(K281="",0,K281)-IF(L281="",0,L281))</f>
        <v>0</v>
      </c>
      <c r="N281" s="18">
        <f>'Used Details'!U414</f>
        <v>0</v>
      </c>
      <c r="O281" s="18">
        <f t="shared" ref="O281:O288" si="151">ROUND(0,0)</f>
        <v>0</v>
      </c>
      <c r="P281" s="61">
        <f t="shared" ref="P281:P290" si="152">ROUND((IF(N281="",0,N281)-IF(O281="",0,O281)),0)</f>
        <v>0</v>
      </c>
      <c r="Q281" s="16">
        <f>'Used Details'!X414</f>
        <v>513.25900000000001</v>
      </c>
      <c r="R281" s="16">
        <v>487.23</v>
      </c>
      <c r="S281" s="50">
        <f t="shared" ref="S281:S290" si="153">IF(Q281="",0,Q281)-IF(R281="",0,R281)</f>
        <v>26.029</v>
      </c>
      <c r="T281" s="57">
        <f t="shared" ref="T281:T290" si="154">IF(OR(D281=0,D281=""),"",Q281/D281)</f>
        <v>0.19137173750931999</v>
      </c>
      <c r="U281" s="57">
        <f t="shared" ref="U281:U290" si="155">IF(OR(D281=0,D281=""),"",R281/D281)</f>
        <v>0.18166666666667</v>
      </c>
      <c r="V281" s="67">
        <f t="shared" ref="V281:V290" si="156">IF(OR(U281=0,U281=""),T281,(T281-U281)/U281)</f>
        <v>5.3422408308190998E-2</v>
      </c>
      <c r="W281" s="57">
        <f t="shared" ref="W281:W290" si="157">IF(Q281=0,"",(R281/Q281))</f>
        <v>0.94928681231112999</v>
      </c>
    </row>
    <row r="282" spans="1:23">
      <c r="A282" s="15" t="s">
        <v>552</v>
      </c>
      <c r="B282" s="15" t="s">
        <v>553</v>
      </c>
      <c r="C282" s="18">
        <f>Sales!D395</f>
        <v>5</v>
      </c>
      <c r="D282" s="16">
        <f>Sales!F395</f>
        <v>37</v>
      </c>
      <c r="E282" s="18">
        <f>'Used Details'!R415</f>
        <v>6</v>
      </c>
      <c r="F282" s="18">
        <v>5</v>
      </c>
      <c r="G282" s="49">
        <f t="shared" si="148"/>
        <v>1</v>
      </c>
      <c r="H282" s="18">
        <f>'Used Details'!S415</f>
        <v>0</v>
      </c>
      <c r="I282" s="18">
        <v>5</v>
      </c>
      <c r="J282" s="49">
        <f t="shared" si="149"/>
        <v>-5</v>
      </c>
      <c r="K282" s="18">
        <f>'Used Details'!T415</f>
        <v>0</v>
      </c>
      <c r="L282" s="18">
        <v>0</v>
      </c>
      <c r="M282" s="49">
        <f t="shared" si="150"/>
        <v>0</v>
      </c>
      <c r="N282" s="18">
        <f>'Used Details'!U415</f>
        <v>0</v>
      </c>
      <c r="O282" s="18">
        <f t="shared" si="151"/>
        <v>0</v>
      </c>
      <c r="P282" s="61">
        <f t="shared" si="152"/>
        <v>0</v>
      </c>
      <c r="Q282" s="16">
        <f>'Used Details'!X415</f>
        <v>8.6747999999999994</v>
      </c>
      <c r="R282" s="16">
        <v>7.23</v>
      </c>
      <c r="S282" s="50">
        <f t="shared" si="153"/>
        <v>1.4448000000000001</v>
      </c>
      <c r="T282" s="57">
        <f t="shared" si="154"/>
        <v>0.23445405405405001</v>
      </c>
      <c r="U282" s="57">
        <f t="shared" si="155"/>
        <v>0.19540540540540999</v>
      </c>
      <c r="V282" s="67">
        <f t="shared" si="156"/>
        <v>0.19983402489627</v>
      </c>
      <c r="W282" s="57">
        <f t="shared" si="157"/>
        <v>0.83344860976622004</v>
      </c>
    </row>
    <row r="283" spans="1:23">
      <c r="A283" s="15" t="s">
        <v>554</v>
      </c>
      <c r="B283" s="15" t="s">
        <v>555</v>
      </c>
      <c r="C283" s="18">
        <f>Sales!D397</f>
        <v>200</v>
      </c>
      <c r="D283" s="16">
        <f>Sales!F397</f>
        <v>1594</v>
      </c>
      <c r="E283" s="18">
        <f>'Used Details'!R416</f>
        <v>165</v>
      </c>
      <c r="F283" s="18">
        <v>200</v>
      </c>
      <c r="G283" s="49">
        <f t="shared" si="148"/>
        <v>-35</v>
      </c>
      <c r="H283" s="18">
        <f>'Used Details'!S416</f>
        <v>0</v>
      </c>
      <c r="I283" s="18">
        <v>200</v>
      </c>
      <c r="J283" s="49">
        <f t="shared" si="149"/>
        <v>-200</v>
      </c>
      <c r="K283" s="18">
        <f>'Used Details'!T416</f>
        <v>0</v>
      </c>
      <c r="L283" s="18">
        <v>0</v>
      </c>
      <c r="M283" s="49">
        <f t="shared" si="150"/>
        <v>0</v>
      </c>
      <c r="N283" s="18">
        <f>'Used Details'!U416</f>
        <v>0</v>
      </c>
      <c r="O283" s="18">
        <f t="shared" si="151"/>
        <v>0</v>
      </c>
      <c r="P283" s="61">
        <f t="shared" si="152"/>
        <v>0</v>
      </c>
      <c r="Q283" s="16">
        <f>'Used Details'!X416</f>
        <v>238.55699999999999</v>
      </c>
      <c r="R283" s="16">
        <v>289.16000000000003</v>
      </c>
      <c r="S283" s="50">
        <f t="shared" si="153"/>
        <v>-50.603000000000002</v>
      </c>
      <c r="T283" s="56">
        <f t="shared" si="154"/>
        <v>0.14965934755332</v>
      </c>
      <c r="U283" s="56">
        <f t="shared" si="155"/>
        <v>0.18140526976161001</v>
      </c>
      <c r="V283" s="66">
        <f t="shared" si="156"/>
        <v>-0.17499999999999999</v>
      </c>
      <c r="W283" s="56">
        <f t="shared" si="157"/>
        <v>1.2121212121211999</v>
      </c>
    </row>
    <row r="284" spans="1:23">
      <c r="A284" s="15" t="s">
        <v>556</v>
      </c>
      <c r="B284" s="15" t="s">
        <v>557</v>
      </c>
      <c r="C284" s="18"/>
      <c r="D284" s="16"/>
      <c r="E284" s="18">
        <f>'Used Details'!R417</f>
        <v>52</v>
      </c>
      <c r="F284" s="18">
        <v>0</v>
      </c>
      <c r="G284" s="49">
        <f t="shared" si="148"/>
        <v>52</v>
      </c>
      <c r="H284" s="18">
        <f>'Used Details'!S417</f>
        <v>0</v>
      </c>
      <c r="I284" s="18">
        <v>0</v>
      </c>
      <c r="J284" s="49">
        <f t="shared" si="149"/>
        <v>0</v>
      </c>
      <c r="K284" s="18">
        <f>'Used Details'!T417</f>
        <v>0</v>
      </c>
      <c r="L284" s="18">
        <v>0</v>
      </c>
      <c r="M284" s="49">
        <f t="shared" si="150"/>
        <v>0</v>
      </c>
      <c r="N284" s="18">
        <f>'Used Details'!U417</f>
        <v>0</v>
      </c>
      <c r="O284" s="18">
        <f t="shared" si="151"/>
        <v>0</v>
      </c>
      <c r="P284" s="61">
        <f t="shared" si="152"/>
        <v>0</v>
      </c>
      <c r="Q284" s="16">
        <f>'Used Details'!X417</f>
        <v>41.6</v>
      </c>
      <c r="R284" s="16">
        <v>0</v>
      </c>
      <c r="S284" s="50">
        <f t="shared" si="153"/>
        <v>41.6</v>
      </c>
      <c r="T284" s="56" t="str">
        <f t="shared" si="154"/>
        <v/>
      </c>
      <c r="U284" s="56" t="str">
        <f t="shared" si="155"/>
        <v/>
      </c>
      <c r="V284" s="66" t="str">
        <f t="shared" si="156"/>
        <v/>
      </c>
      <c r="W284" s="56">
        <f t="shared" si="157"/>
        <v>0</v>
      </c>
    </row>
    <row r="285" spans="1:23">
      <c r="A285" s="15" t="s">
        <v>558</v>
      </c>
      <c r="B285" s="15" t="s">
        <v>559</v>
      </c>
      <c r="C285" s="18">
        <f>Sales!D399</f>
        <v>32</v>
      </c>
      <c r="D285" s="16">
        <f>Sales!F399</f>
        <v>250</v>
      </c>
      <c r="E285" s="29">
        <f>'Used Details'!R418</f>
        <v>-3</v>
      </c>
      <c r="F285" s="18">
        <v>32</v>
      </c>
      <c r="G285" s="49">
        <f t="shared" si="148"/>
        <v>-35</v>
      </c>
      <c r="H285" s="18">
        <f>'Used Details'!S418</f>
        <v>0</v>
      </c>
      <c r="I285" s="18">
        <v>32</v>
      </c>
      <c r="J285" s="49">
        <f t="shared" si="149"/>
        <v>-32</v>
      </c>
      <c r="K285" s="18">
        <f>'Used Details'!T418</f>
        <v>0</v>
      </c>
      <c r="L285" s="18">
        <v>0</v>
      </c>
      <c r="M285" s="49">
        <f t="shared" si="150"/>
        <v>0</v>
      </c>
      <c r="N285" s="18">
        <f>'Used Details'!U418</f>
        <v>0</v>
      </c>
      <c r="O285" s="18">
        <f t="shared" si="151"/>
        <v>0</v>
      </c>
      <c r="P285" s="61">
        <f t="shared" si="152"/>
        <v>0</v>
      </c>
      <c r="Q285" s="16">
        <f>'Used Details'!X418</f>
        <v>-4.2624000000000004</v>
      </c>
      <c r="R285" s="16">
        <v>45.47</v>
      </c>
      <c r="S285" s="50">
        <f t="shared" si="153"/>
        <v>-49.732399999999998</v>
      </c>
      <c r="T285" s="56">
        <f t="shared" si="154"/>
        <v>-1.7049600000000002E-2</v>
      </c>
      <c r="U285" s="56">
        <f t="shared" si="155"/>
        <v>0.18187999999999999</v>
      </c>
      <c r="V285" s="66">
        <f t="shared" si="156"/>
        <v>-1.0937409280845001</v>
      </c>
      <c r="W285" s="56">
        <f t="shared" si="157"/>
        <v>-10.667698948949001</v>
      </c>
    </row>
    <row r="286" spans="1:23">
      <c r="A286" s="15" t="s">
        <v>560</v>
      </c>
      <c r="B286" s="15" t="s">
        <v>561</v>
      </c>
      <c r="C286" s="18">
        <f>Sales!D401</f>
        <v>14</v>
      </c>
      <c r="D286" s="16">
        <f>Sales!F401</f>
        <v>122</v>
      </c>
      <c r="E286" s="18">
        <f>'Used Details'!R419</f>
        <v>52</v>
      </c>
      <c r="F286" s="18">
        <v>14</v>
      </c>
      <c r="G286" s="49">
        <f t="shared" si="148"/>
        <v>38</v>
      </c>
      <c r="H286" s="18">
        <f>'Used Details'!S419</f>
        <v>0</v>
      </c>
      <c r="I286" s="18">
        <v>14</v>
      </c>
      <c r="J286" s="49">
        <f t="shared" si="149"/>
        <v>-14</v>
      </c>
      <c r="K286" s="18">
        <f>'Used Details'!T419</f>
        <v>0</v>
      </c>
      <c r="L286" s="18">
        <v>0</v>
      </c>
      <c r="M286" s="49">
        <f t="shared" si="150"/>
        <v>0</v>
      </c>
      <c r="N286" s="18">
        <f>'Used Details'!U419</f>
        <v>0</v>
      </c>
      <c r="O286" s="18">
        <f t="shared" si="151"/>
        <v>0</v>
      </c>
      <c r="P286" s="61">
        <f t="shared" si="152"/>
        <v>0</v>
      </c>
      <c r="Q286" s="16">
        <f>'Used Details'!X419</f>
        <v>75.181600000000003</v>
      </c>
      <c r="R286" s="16">
        <v>20.239999999999998</v>
      </c>
      <c r="S286" s="50">
        <f t="shared" si="153"/>
        <v>54.941600000000001</v>
      </c>
      <c r="T286" s="57">
        <f t="shared" si="154"/>
        <v>0.61624262295082</v>
      </c>
      <c r="U286" s="57">
        <f t="shared" si="155"/>
        <v>0.16590163934426</v>
      </c>
      <c r="V286" s="67">
        <f t="shared" si="156"/>
        <v>2.7145059288538</v>
      </c>
      <c r="W286" s="57">
        <f t="shared" si="157"/>
        <v>0.26921480787851998</v>
      </c>
    </row>
    <row r="287" spans="1:23">
      <c r="A287" s="15" t="s">
        <v>562</v>
      </c>
      <c r="B287" s="15" t="s">
        <v>563</v>
      </c>
      <c r="C287" s="18">
        <f>Sales!D403</f>
        <v>3</v>
      </c>
      <c r="D287" s="16">
        <f>Sales!F403</f>
        <v>22</v>
      </c>
      <c r="E287" s="18">
        <f>'Used Details'!R420</f>
        <v>3</v>
      </c>
      <c r="F287" s="18">
        <v>3</v>
      </c>
      <c r="G287" s="49">
        <f t="shared" si="148"/>
        <v>0</v>
      </c>
      <c r="H287" s="18">
        <f>'Used Details'!S420</f>
        <v>0</v>
      </c>
      <c r="I287" s="18">
        <v>3</v>
      </c>
      <c r="J287" s="49">
        <f t="shared" si="149"/>
        <v>-3</v>
      </c>
      <c r="K287" s="18">
        <f>'Used Details'!T420</f>
        <v>0</v>
      </c>
      <c r="L287" s="18">
        <v>0</v>
      </c>
      <c r="M287" s="49">
        <f t="shared" si="150"/>
        <v>0</v>
      </c>
      <c r="N287" s="18">
        <f>'Used Details'!U420</f>
        <v>0</v>
      </c>
      <c r="O287" s="18">
        <f t="shared" si="151"/>
        <v>0</v>
      </c>
      <c r="P287" s="61">
        <f t="shared" si="152"/>
        <v>0</v>
      </c>
      <c r="Q287" s="16">
        <f>'Used Details'!X420</f>
        <v>4.3373999999999997</v>
      </c>
      <c r="R287" s="16">
        <v>4.34</v>
      </c>
      <c r="S287" s="50">
        <f t="shared" si="153"/>
        <v>-2.6000000000001998E-3</v>
      </c>
      <c r="T287" s="56">
        <f t="shared" si="154"/>
        <v>0.19715454545455</v>
      </c>
      <c r="U287" s="56">
        <f t="shared" si="155"/>
        <v>0.19727272727272999</v>
      </c>
      <c r="V287" s="66">
        <f t="shared" si="156"/>
        <v>-5.9907834101385004E-4</v>
      </c>
      <c r="W287" s="56">
        <f t="shared" si="157"/>
        <v>1.0005994374510001</v>
      </c>
    </row>
    <row r="288" spans="1:23">
      <c r="A288" s="15" t="s">
        <v>564</v>
      </c>
      <c r="B288" s="15" t="s">
        <v>565</v>
      </c>
      <c r="C288" s="18">
        <f>Sales!D405</f>
        <v>11</v>
      </c>
      <c r="D288" s="16">
        <f>Sales!F405</f>
        <v>452</v>
      </c>
      <c r="E288" s="29"/>
      <c r="F288" s="18">
        <v>0</v>
      </c>
      <c r="G288" s="49">
        <f t="shared" si="148"/>
        <v>0</v>
      </c>
      <c r="H288" s="18"/>
      <c r="I288" s="18">
        <v>0</v>
      </c>
      <c r="J288" s="49">
        <f t="shared" si="149"/>
        <v>0</v>
      </c>
      <c r="K288" s="18">
        <v>0</v>
      </c>
      <c r="L288" s="18">
        <v>0</v>
      </c>
      <c r="M288" s="49">
        <f t="shared" si="150"/>
        <v>0</v>
      </c>
      <c r="N288" s="18">
        <v>0</v>
      </c>
      <c r="O288" s="18">
        <f t="shared" si="151"/>
        <v>0</v>
      </c>
      <c r="P288" s="61">
        <f t="shared" si="152"/>
        <v>0</v>
      </c>
      <c r="Q288" s="16">
        <v>0</v>
      </c>
      <c r="R288" s="16">
        <v>0</v>
      </c>
      <c r="S288" s="50">
        <f t="shared" si="153"/>
        <v>0</v>
      </c>
      <c r="T288" s="56">
        <f t="shared" si="154"/>
        <v>0</v>
      </c>
      <c r="U288" s="56">
        <f t="shared" si="155"/>
        <v>0</v>
      </c>
      <c r="V288" s="66">
        <f t="shared" si="156"/>
        <v>0</v>
      </c>
      <c r="W288" s="56" t="str">
        <f t="shared" si="157"/>
        <v/>
      </c>
    </row>
    <row r="289" spans="1:23">
      <c r="A289" s="23" t="s">
        <v>566</v>
      </c>
      <c r="B289" s="23"/>
      <c r="C289" s="53">
        <f>SUM(C281:C288)</f>
        <v>602</v>
      </c>
      <c r="D289" s="25">
        <f>SUM(D281:D288)</f>
        <v>5159</v>
      </c>
      <c r="E289" s="53">
        <f>SUM(E281:E288)</f>
        <v>630</v>
      </c>
      <c r="F289" s="53">
        <f>SUM(F281:F288)</f>
        <v>591</v>
      </c>
      <c r="G289" s="27">
        <f t="shared" si="148"/>
        <v>39</v>
      </c>
      <c r="H289" s="53">
        <f>SUM(H281:H288)</f>
        <v>0</v>
      </c>
      <c r="I289" s="53">
        <f>SUM(I281:I288)</f>
        <v>591</v>
      </c>
      <c r="J289" s="27">
        <f t="shared" si="149"/>
        <v>-591</v>
      </c>
      <c r="K289" s="53">
        <f>SUM(K281:K288)</f>
        <v>0</v>
      </c>
      <c r="L289" s="53">
        <f>SUM(L281:L288)</f>
        <v>0</v>
      </c>
      <c r="M289" s="27">
        <f t="shared" si="150"/>
        <v>0</v>
      </c>
      <c r="N289" s="53">
        <f>SUM(N281:N288)</f>
        <v>0</v>
      </c>
      <c r="O289" s="53">
        <f>SUM(O281:O288)</f>
        <v>0</v>
      </c>
      <c r="P289" s="53">
        <f t="shared" si="152"/>
        <v>0</v>
      </c>
      <c r="Q289" s="25">
        <f>SUM(Q281:Q288)</f>
        <v>877.34739999999999</v>
      </c>
      <c r="R289" s="25">
        <f>SUM(R281:R288)</f>
        <v>853.67</v>
      </c>
      <c r="S289" s="25">
        <f t="shared" si="153"/>
        <v>23.677399999999999</v>
      </c>
      <c r="T289" s="63">
        <f t="shared" si="154"/>
        <v>0.17006152355108001</v>
      </c>
      <c r="U289" s="63">
        <f t="shared" si="155"/>
        <v>0.16547199069587001</v>
      </c>
      <c r="V289" s="63">
        <f t="shared" si="156"/>
        <v>2.7736010402145999E-2</v>
      </c>
      <c r="W289" s="63">
        <f t="shared" si="157"/>
        <v>0.97301251476895001</v>
      </c>
    </row>
    <row r="290" spans="1:23">
      <c r="A290" s="10" t="s">
        <v>567</v>
      </c>
      <c r="B290" s="10"/>
      <c r="C290" s="46">
        <f>SUM(C279,C289)</f>
        <v>2109</v>
      </c>
      <c r="D290" s="31">
        <f>SUM(D279,D289)</f>
        <v>20404.57</v>
      </c>
      <c r="E290" s="46">
        <f>SUM(E279,E289)</f>
        <v>2253</v>
      </c>
      <c r="F290" s="46">
        <f>SUM(F279,F289)</f>
        <v>2212</v>
      </c>
      <c r="G290" s="33">
        <f t="shared" si="148"/>
        <v>41</v>
      </c>
      <c r="H290" s="46">
        <f>SUM(H279,H289)</f>
        <v>45</v>
      </c>
      <c r="I290" s="46">
        <f>SUM(I279,I289)</f>
        <v>2212</v>
      </c>
      <c r="J290" s="33">
        <f t="shared" si="149"/>
        <v>-2167</v>
      </c>
      <c r="K290" s="46">
        <f>SUM(K279,K289)</f>
        <v>45</v>
      </c>
      <c r="L290" s="46">
        <f>SUM(L279,L289)</f>
        <v>44</v>
      </c>
      <c r="M290" s="33">
        <f t="shared" si="150"/>
        <v>1</v>
      </c>
      <c r="N290" s="46">
        <f>SUM(N279,N289)</f>
        <v>0</v>
      </c>
      <c r="O290" s="46">
        <f>SUM(O279,O289)</f>
        <v>0</v>
      </c>
      <c r="P290" s="46">
        <f t="shared" si="152"/>
        <v>0</v>
      </c>
      <c r="Q290" s="31">
        <f>SUM(Q279,Q289)</f>
        <v>3188.5828000000001</v>
      </c>
      <c r="R290" s="31">
        <f>SUM(R279,R289)</f>
        <v>3172.47</v>
      </c>
      <c r="S290" s="31">
        <f t="shared" si="153"/>
        <v>16.1128</v>
      </c>
      <c r="T290" s="60">
        <f t="shared" si="154"/>
        <v>0.15626807131932</v>
      </c>
      <c r="U290" s="60">
        <f t="shared" si="155"/>
        <v>0.15547840508277999</v>
      </c>
      <c r="V290" s="60">
        <f t="shared" si="156"/>
        <v>5.0789447969562997E-3</v>
      </c>
      <c r="W290" s="60">
        <f t="shared" si="157"/>
        <v>0.99494672053051003</v>
      </c>
    </row>
    <row r="291" spans="1:23">
      <c r="A291" s="12" t="s">
        <v>25</v>
      </c>
      <c r="B291" s="12"/>
      <c r="C291" s="18"/>
      <c r="D291" s="16"/>
      <c r="G291" s="48"/>
      <c r="J291" s="48"/>
      <c r="M291" s="48"/>
      <c r="N291" s="18"/>
      <c r="O291" s="18"/>
      <c r="P291" s="61"/>
      <c r="Q291" s="16"/>
      <c r="R291" s="16"/>
      <c r="S291" s="50"/>
      <c r="T291" s="56"/>
      <c r="U291" s="56"/>
      <c r="V291" s="66"/>
      <c r="W291" s="56"/>
    </row>
    <row r="292" spans="1:23">
      <c r="A292" s="13" t="s">
        <v>568</v>
      </c>
      <c r="B292" s="13"/>
      <c r="C292" s="18"/>
      <c r="D292" s="16"/>
      <c r="G292" s="48"/>
      <c r="J292" s="48"/>
      <c r="M292" s="48"/>
      <c r="N292" s="18"/>
      <c r="O292" s="18"/>
      <c r="P292" s="61"/>
      <c r="Q292" s="16"/>
      <c r="R292" s="16"/>
      <c r="S292" s="50"/>
      <c r="T292" s="56"/>
      <c r="U292" s="56"/>
      <c r="V292" s="66"/>
      <c r="W292" s="56"/>
    </row>
    <row r="293" spans="1:23">
      <c r="A293" s="15" t="s">
        <v>569</v>
      </c>
      <c r="B293" s="15" t="s">
        <v>570</v>
      </c>
      <c r="C293" s="18"/>
      <c r="D293" s="16"/>
      <c r="E293" s="54">
        <f>'Used Details'!R425</f>
        <v>-0.27</v>
      </c>
      <c r="F293" s="18">
        <v>0</v>
      </c>
      <c r="G293" s="48">
        <f t="shared" ref="G293:G300" si="158">IF(E293="",0,E293)-IF(F293="",0,F293)</f>
        <v>-0.27</v>
      </c>
      <c r="H293" s="17">
        <f>'Used Details'!S425</f>
        <v>-529.1</v>
      </c>
      <c r="I293" s="18">
        <v>0</v>
      </c>
      <c r="J293" s="48">
        <f t="shared" ref="J293:J300" si="159">(IF(H293="",0,H293)-IF(I293="",0,I293))</f>
        <v>-529.1</v>
      </c>
      <c r="K293" s="17">
        <f>'Used Details'!T425</f>
        <v>-15.6</v>
      </c>
      <c r="L293" s="18">
        <v>0</v>
      </c>
      <c r="M293" s="48">
        <f t="shared" ref="M293:M300" si="160">(IF(K293="",0,K293)-IF(L293="",0,L293))</f>
        <v>-15.6</v>
      </c>
      <c r="N293" s="18">
        <f>'Used Details'!U425</f>
        <v>0</v>
      </c>
      <c r="O293" s="18">
        <f t="shared" ref="O293:O299" si="161">ROUND(0,0)</f>
        <v>0</v>
      </c>
      <c r="P293" s="61">
        <f t="shared" ref="P293:P300" si="162">ROUND((IF(N293="",0,N293)-IF(O293="",0,O293)),0)</f>
        <v>0</v>
      </c>
      <c r="Q293" s="16">
        <f>'Used Details'!X425</f>
        <v>0</v>
      </c>
      <c r="R293" s="16">
        <v>0</v>
      </c>
      <c r="S293" s="50">
        <f t="shared" ref="S293:S300" si="163">IF(Q293="",0,Q293)-IF(R293="",0,R293)</f>
        <v>0</v>
      </c>
      <c r="T293" s="56" t="str">
        <f t="shared" ref="T293:T300" si="164">IF(OR(D293=0,D293=""),"",Q293/D293)</f>
        <v/>
      </c>
      <c r="U293" s="56" t="str">
        <f t="shared" ref="U293:U300" si="165">IF(OR(D293=0,D293=""),"",R293/D293)</f>
        <v/>
      </c>
      <c r="V293" s="66" t="str">
        <f t="shared" ref="V293:V300" si="166">IF(OR(U293=0,U293=""),T293,(T293-U293)/U293)</f>
        <v/>
      </c>
      <c r="W293" s="56" t="str">
        <f t="shared" ref="W293:W300" si="167">IF(Q293=0,"",(R293/Q293))</f>
        <v/>
      </c>
    </row>
    <row r="294" spans="1:23">
      <c r="A294" s="15" t="s">
        <v>571</v>
      </c>
      <c r="B294" s="15" t="s">
        <v>572</v>
      </c>
      <c r="C294" s="18">
        <f>Sales!D412</f>
        <v>83</v>
      </c>
      <c r="D294" s="16">
        <f>Sales!F412</f>
        <v>84.71</v>
      </c>
      <c r="E294" s="17">
        <f>'Used Details'!R426</f>
        <v>0.83</v>
      </c>
      <c r="F294" s="17">
        <v>0.6694</v>
      </c>
      <c r="G294" s="48">
        <f t="shared" si="158"/>
        <v>0.16059999999999999</v>
      </c>
      <c r="H294" s="17">
        <f>'Used Details'!S426</f>
        <v>1643.1</v>
      </c>
      <c r="I294" s="18">
        <v>1328</v>
      </c>
      <c r="J294" s="48">
        <f t="shared" si="159"/>
        <v>315.10000000000002</v>
      </c>
      <c r="K294" s="17">
        <f>'Used Details'!T426</f>
        <v>48.6</v>
      </c>
      <c r="L294" s="17">
        <v>39.299999999999997</v>
      </c>
      <c r="M294" s="48">
        <f t="shared" si="160"/>
        <v>9.3000000000000007</v>
      </c>
      <c r="N294" s="18">
        <f>'Used Details'!U426</f>
        <v>0</v>
      </c>
      <c r="O294" s="18">
        <f t="shared" si="161"/>
        <v>0</v>
      </c>
      <c r="P294" s="61">
        <f t="shared" si="162"/>
        <v>0</v>
      </c>
      <c r="Q294" s="16">
        <f>'Used Details'!X426</f>
        <v>114.2916</v>
      </c>
      <c r="R294" s="16">
        <v>92.17</v>
      </c>
      <c r="S294" s="50">
        <f t="shared" si="163"/>
        <v>22.121600000000001</v>
      </c>
      <c r="T294" s="57">
        <f t="shared" si="164"/>
        <v>1.3492102467241001</v>
      </c>
      <c r="U294" s="57">
        <f t="shared" si="165"/>
        <v>1.088065163499</v>
      </c>
      <c r="V294" s="67">
        <f t="shared" si="166"/>
        <v>0.24000867961375999</v>
      </c>
      <c r="W294" s="57">
        <f t="shared" si="167"/>
        <v>0.80644596803265001</v>
      </c>
    </row>
    <row r="295" spans="1:23">
      <c r="A295" s="15" t="s">
        <v>573</v>
      </c>
      <c r="B295" s="15" t="s">
        <v>574</v>
      </c>
      <c r="C295" s="18">
        <f>Sales!D414</f>
        <v>1</v>
      </c>
      <c r="D295" s="16">
        <f>Sales!F414</f>
        <v>17</v>
      </c>
      <c r="E295" s="29"/>
      <c r="F295" s="17">
        <v>8.8999999999999999E-3</v>
      </c>
      <c r="G295" s="48">
        <f t="shared" si="158"/>
        <v>-8.8999999999999999E-3</v>
      </c>
      <c r="H295" s="18"/>
      <c r="I295" s="18">
        <v>6</v>
      </c>
      <c r="J295" s="49">
        <f t="shared" si="159"/>
        <v>-6</v>
      </c>
      <c r="K295" s="18">
        <v>0</v>
      </c>
      <c r="L295" s="17">
        <v>0.2</v>
      </c>
      <c r="M295" s="48">
        <f t="shared" si="160"/>
        <v>-0.2</v>
      </c>
      <c r="N295" s="18">
        <v>0</v>
      </c>
      <c r="O295" s="18">
        <f t="shared" si="161"/>
        <v>0</v>
      </c>
      <c r="P295" s="61">
        <f t="shared" si="162"/>
        <v>0</v>
      </c>
      <c r="Q295" s="16">
        <v>0</v>
      </c>
      <c r="R295" s="16">
        <v>0.71</v>
      </c>
      <c r="S295" s="50">
        <f t="shared" si="163"/>
        <v>-0.71</v>
      </c>
      <c r="T295" s="56">
        <f t="shared" si="164"/>
        <v>0</v>
      </c>
      <c r="U295" s="56">
        <f t="shared" si="165"/>
        <v>4.1764705882353002E-2</v>
      </c>
      <c r="V295" s="66">
        <f t="shared" si="166"/>
        <v>-1</v>
      </c>
      <c r="W295" s="56" t="str">
        <f t="shared" si="167"/>
        <v/>
      </c>
    </row>
    <row r="296" spans="1:23">
      <c r="A296" s="15" t="s">
        <v>575</v>
      </c>
      <c r="B296" s="15" t="s">
        <v>576</v>
      </c>
      <c r="C296" s="18">
        <f>Sales!D416</f>
        <v>5</v>
      </c>
      <c r="D296" s="16">
        <f>Sales!F416</f>
        <v>80</v>
      </c>
      <c r="E296" s="29"/>
      <c r="F296" s="17">
        <v>4.4400000000000002E-2</v>
      </c>
      <c r="G296" s="48">
        <f t="shared" si="158"/>
        <v>-4.4400000000000002E-2</v>
      </c>
      <c r="H296" s="18"/>
      <c r="I296" s="18">
        <v>30</v>
      </c>
      <c r="J296" s="49">
        <f t="shared" si="159"/>
        <v>-30</v>
      </c>
      <c r="K296" s="18">
        <v>0</v>
      </c>
      <c r="L296" s="17">
        <v>0.9</v>
      </c>
      <c r="M296" s="48">
        <f t="shared" si="160"/>
        <v>-0.9</v>
      </c>
      <c r="N296" s="18">
        <v>0</v>
      </c>
      <c r="O296" s="18">
        <f t="shared" si="161"/>
        <v>0</v>
      </c>
      <c r="P296" s="61">
        <f t="shared" si="162"/>
        <v>0</v>
      </c>
      <c r="Q296" s="16">
        <v>0</v>
      </c>
      <c r="R296" s="16">
        <v>3.55</v>
      </c>
      <c r="S296" s="50">
        <f t="shared" si="163"/>
        <v>-3.55</v>
      </c>
      <c r="T296" s="56">
        <f t="shared" si="164"/>
        <v>0</v>
      </c>
      <c r="U296" s="56">
        <f t="shared" si="165"/>
        <v>4.4374999999999998E-2</v>
      </c>
      <c r="V296" s="66">
        <f t="shared" si="166"/>
        <v>-1</v>
      </c>
      <c r="W296" s="56" t="str">
        <f t="shared" si="167"/>
        <v/>
      </c>
    </row>
    <row r="297" spans="1:23">
      <c r="A297" s="15" t="s">
        <v>577</v>
      </c>
      <c r="B297" s="15" t="s">
        <v>578</v>
      </c>
      <c r="C297" s="18">
        <f>Sales!D418</f>
        <v>5</v>
      </c>
      <c r="D297" s="16">
        <f>Sales!F418</f>
        <v>75</v>
      </c>
      <c r="E297" s="29"/>
      <c r="F297" s="17">
        <v>4.4400000000000002E-2</v>
      </c>
      <c r="G297" s="48">
        <f t="shared" si="158"/>
        <v>-4.4400000000000002E-2</v>
      </c>
      <c r="H297" s="18"/>
      <c r="I297" s="18">
        <v>30</v>
      </c>
      <c r="J297" s="49">
        <f t="shared" si="159"/>
        <v>-30</v>
      </c>
      <c r="K297" s="18">
        <v>0</v>
      </c>
      <c r="L297" s="17">
        <v>0.9</v>
      </c>
      <c r="M297" s="48">
        <f t="shared" si="160"/>
        <v>-0.9</v>
      </c>
      <c r="N297" s="18">
        <v>0</v>
      </c>
      <c r="O297" s="18">
        <f t="shared" si="161"/>
        <v>0</v>
      </c>
      <c r="P297" s="61">
        <f t="shared" si="162"/>
        <v>0</v>
      </c>
      <c r="Q297" s="16">
        <v>0</v>
      </c>
      <c r="R297" s="16">
        <v>3.55</v>
      </c>
      <c r="S297" s="50">
        <f t="shared" si="163"/>
        <v>-3.55</v>
      </c>
      <c r="T297" s="56">
        <f t="shared" si="164"/>
        <v>0</v>
      </c>
      <c r="U297" s="56">
        <f t="shared" si="165"/>
        <v>4.7333333333332998E-2</v>
      </c>
      <c r="V297" s="66">
        <f t="shared" si="166"/>
        <v>-1</v>
      </c>
      <c r="W297" s="56" t="str">
        <f t="shared" si="167"/>
        <v/>
      </c>
    </row>
    <row r="298" spans="1:23">
      <c r="A298" s="15" t="s">
        <v>579</v>
      </c>
      <c r="B298" s="15" t="s">
        <v>580</v>
      </c>
      <c r="C298" s="18">
        <f>Sales!D421</f>
        <v>28</v>
      </c>
      <c r="D298" s="16">
        <f>Sales!F421</f>
        <v>218</v>
      </c>
      <c r="E298" s="17">
        <f>'Used Details'!R427</f>
        <v>0.44</v>
      </c>
      <c r="F298" s="17">
        <v>0.2258</v>
      </c>
      <c r="G298" s="48">
        <f t="shared" si="158"/>
        <v>0.2142</v>
      </c>
      <c r="H298" s="17">
        <f>'Used Details'!S427</f>
        <v>881.9</v>
      </c>
      <c r="I298" s="18">
        <v>448</v>
      </c>
      <c r="J298" s="48">
        <f t="shared" si="159"/>
        <v>433.9</v>
      </c>
      <c r="K298" s="17">
        <f>'Used Details'!T427</f>
        <v>26.1</v>
      </c>
      <c r="L298" s="17">
        <v>13.2</v>
      </c>
      <c r="M298" s="48">
        <f t="shared" si="160"/>
        <v>12.9</v>
      </c>
      <c r="N298" s="18">
        <f>'Used Details'!U427</f>
        <v>0</v>
      </c>
      <c r="O298" s="18">
        <f t="shared" si="161"/>
        <v>0</v>
      </c>
      <c r="P298" s="61">
        <f t="shared" si="162"/>
        <v>0</v>
      </c>
      <c r="Q298" s="16">
        <f>'Used Details'!X427</f>
        <v>63.563499999999998</v>
      </c>
      <c r="R298" s="16">
        <v>32.619999999999997</v>
      </c>
      <c r="S298" s="50">
        <f t="shared" si="163"/>
        <v>30.9435</v>
      </c>
      <c r="T298" s="57">
        <f t="shared" si="164"/>
        <v>0.29157568807339002</v>
      </c>
      <c r="U298" s="57">
        <f t="shared" si="165"/>
        <v>0.14963302752294</v>
      </c>
      <c r="V298" s="67">
        <f t="shared" si="166"/>
        <v>0.94860515021459002</v>
      </c>
      <c r="W298" s="57">
        <f t="shared" si="167"/>
        <v>0.51318759980176998</v>
      </c>
    </row>
    <row r="299" spans="1:23">
      <c r="A299" s="15" t="s">
        <v>581</v>
      </c>
      <c r="B299" s="15" t="s">
        <v>582</v>
      </c>
      <c r="C299" s="18">
        <f>Sales!D423</f>
        <v>1</v>
      </c>
      <c r="D299" s="16">
        <f>Sales!F423</f>
        <v>9</v>
      </c>
      <c r="E299" s="17">
        <f>'Used Details'!R428</f>
        <v>7.0000000000000007E-2</v>
      </c>
      <c r="F299" s="17">
        <v>8.0999999999999996E-3</v>
      </c>
      <c r="G299" s="48">
        <f t="shared" si="158"/>
        <v>6.1899999999999997E-2</v>
      </c>
      <c r="H299" s="17">
        <f>'Used Details'!S428</f>
        <v>141.1</v>
      </c>
      <c r="I299" s="18">
        <v>16</v>
      </c>
      <c r="J299" s="48">
        <f t="shared" si="159"/>
        <v>125.1</v>
      </c>
      <c r="K299" s="17">
        <f>'Used Details'!T428</f>
        <v>4.2</v>
      </c>
      <c r="L299" s="17">
        <v>0.5</v>
      </c>
      <c r="M299" s="48">
        <f t="shared" si="160"/>
        <v>3.7</v>
      </c>
      <c r="N299" s="18">
        <f>'Used Details'!U428</f>
        <v>0</v>
      </c>
      <c r="O299" s="18">
        <f t="shared" si="161"/>
        <v>0</v>
      </c>
      <c r="P299" s="61">
        <f t="shared" si="162"/>
        <v>0</v>
      </c>
      <c r="Q299" s="16">
        <f>'Used Details'!X428</f>
        <v>11.7315</v>
      </c>
      <c r="R299" s="16">
        <v>1.35</v>
      </c>
      <c r="S299" s="50">
        <f t="shared" si="163"/>
        <v>10.381500000000001</v>
      </c>
      <c r="T299" s="57">
        <f t="shared" si="164"/>
        <v>1.3035000000000001</v>
      </c>
      <c r="U299" s="57">
        <f t="shared" si="165"/>
        <v>0.15</v>
      </c>
      <c r="V299" s="67">
        <f t="shared" si="166"/>
        <v>7.69</v>
      </c>
      <c r="W299" s="57">
        <f t="shared" si="167"/>
        <v>0.1150747986191</v>
      </c>
    </row>
    <row r="300" spans="1:23">
      <c r="A300" s="23" t="s">
        <v>583</v>
      </c>
      <c r="B300" s="23"/>
      <c r="C300" s="53">
        <f>SUM(C293:C299)</f>
        <v>123</v>
      </c>
      <c r="D300" s="25">
        <f>SUM(D293:D299)</f>
        <v>483.71</v>
      </c>
      <c r="E300" s="26">
        <f>SUM(E293:E299)</f>
        <v>1.07</v>
      </c>
      <c r="F300" s="26">
        <f>SUM(F293:F299)</f>
        <v>1.0009999999999999</v>
      </c>
      <c r="G300" s="26">
        <f t="shared" si="158"/>
        <v>6.9000000000000006E-2</v>
      </c>
      <c r="H300" s="53">
        <f>SUM(H293:H299)</f>
        <v>2137</v>
      </c>
      <c r="I300" s="53">
        <f>SUM(I293:I299)</f>
        <v>1858</v>
      </c>
      <c r="J300" s="27">
        <f t="shared" si="159"/>
        <v>279</v>
      </c>
      <c r="K300" s="26">
        <f>SUM(K293:K299)</f>
        <v>63.3</v>
      </c>
      <c r="L300" s="53">
        <f>SUM(L293:L299)</f>
        <v>55</v>
      </c>
      <c r="M300" s="26">
        <f t="shared" si="160"/>
        <v>8.3000000000000007</v>
      </c>
      <c r="N300" s="53">
        <f>SUM(N293:N299)</f>
        <v>0</v>
      </c>
      <c r="O300" s="53">
        <f>SUM(O293:O299)</f>
        <v>0</v>
      </c>
      <c r="P300" s="53">
        <f t="shared" si="162"/>
        <v>0</v>
      </c>
      <c r="Q300" s="25">
        <f>SUM(Q293:Q299)</f>
        <v>189.5866</v>
      </c>
      <c r="R300" s="25">
        <f>SUM(R293:R299)</f>
        <v>133.94999999999999</v>
      </c>
      <c r="S300" s="25">
        <f t="shared" si="163"/>
        <v>55.636600000000001</v>
      </c>
      <c r="T300" s="62">
        <f t="shared" si="164"/>
        <v>0.39194269293584999</v>
      </c>
      <c r="U300" s="62">
        <f t="shared" si="165"/>
        <v>0.27692212275950001</v>
      </c>
      <c r="V300" s="62">
        <f t="shared" si="166"/>
        <v>0.41535349010825001</v>
      </c>
      <c r="W300" s="62">
        <f t="shared" si="167"/>
        <v>0.70653727636869001</v>
      </c>
    </row>
    <row r="301" spans="1:23">
      <c r="A301" s="13" t="s">
        <v>584</v>
      </c>
      <c r="B301" s="13"/>
      <c r="C301" s="18"/>
      <c r="D301" s="16"/>
      <c r="G301" s="48"/>
      <c r="J301" s="48"/>
      <c r="M301" s="48"/>
      <c r="N301" s="18"/>
      <c r="O301" s="18"/>
      <c r="P301" s="61"/>
      <c r="Q301" s="16"/>
      <c r="R301" s="16"/>
      <c r="S301" s="50"/>
      <c r="T301" s="56"/>
      <c r="U301" s="56"/>
      <c r="V301" s="66"/>
      <c r="W301" s="56"/>
    </row>
    <row r="302" spans="1:23">
      <c r="A302" s="15" t="s">
        <v>585</v>
      </c>
      <c r="B302" s="15" t="s">
        <v>586</v>
      </c>
      <c r="C302" s="18">
        <f>Sales!D427</f>
        <v>1</v>
      </c>
      <c r="D302" s="16">
        <f>Sales!F427</f>
        <v>8</v>
      </c>
      <c r="E302" s="18">
        <f>'Used Details'!R431</f>
        <v>0</v>
      </c>
      <c r="F302" s="17">
        <v>8.0999999999999996E-3</v>
      </c>
      <c r="G302" s="48">
        <f t="shared" ref="G302:G308" si="168">IF(E302="",0,E302)-IF(F302="",0,F302)</f>
        <v>-8.0999999999999996E-3</v>
      </c>
      <c r="H302" s="18">
        <f>'Used Details'!S431</f>
        <v>0</v>
      </c>
      <c r="I302" s="18">
        <v>16</v>
      </c>
      <c r="J302" s="49">
        <f t="shared" ref="J302:J308" si="169">(IF(H302="",0,H302)-IF(I302="",0,I302))</f>
        <v>-16</v>
      </c>
      <c r="K302" s="18">
        <f>'Used Details'!T431</f>
        <v>0</v>
      </c>
      <c r="L302" s="17">
        <v>0.5</v>
      </c>
      <c r="M302" s="48">
        <f t="shared" ref="M302:M308" si="170">(IF(K302="",0,K302)-IF(L302="",0,L302))</f>
        <v>-0.5</v>
      </c>
      <c r="N302" s="18">
        <f>'Used Details'!U431</f>
        <v>0</v>
      </c>
      <c r="O302" s="18">
        <f>ROUND(0,0)</f>
        <v>0</v>
      </c>
      <c r="P302" s="61">
        <f t="shared" ref="P302:P308" si="171">ROUND((IF(N302="",0,N302)-IF(O302="",0,O302)),0)</f>
        <v>0</v>
      </c>
      <c r="Q302" s="16">
        <f>'Used Details'!X431</f>
        <v>0</v>
      </c>
      <c r="R302" s="16">
        <v>1.44</v>
      </c>
      <c r="S302" s="50">
        <f t="shared" ref="S302:S308" si="172">IF(Q302="",0,Q302)-IF(R302="",0,R302)</f>
        <v>-1.44</v>
      </c>
      <c r="T302" s="56">
        <f t="shared" ref="T302:T308" si="173">IF(OR(D302=0,D302=""),"",Q302/D302)</f>
        <v>0</v>
      </c>
      <c r="U302" s="56">
        <f t="shared" ref="U302:U308" si="174">IF(OR(D302=0,D302=""),"",R302/D302)</f>
        <v>0.18</v>
      </c>
      <c r="V302" s="66">
        <f t="shared" ref="V302:V308" si="175">IF(OR(U302=0,U302=""),T302,(T302-U302)/U302)</f>
        <v>-1</v>
      </c>
      <c r="W302" s="56" t="str">
        <f t="shared" ref="W302:W308" si="176">IF(Q302=0,"",(R302/Q302))</f>
        <v/>
      </c>
    </row>
    <row r="303" spans="1:23">
      <c r="A303" s="15" t="s">
        <v>587</v>
      </c>
      <c r="B303" s="15" t="s">
        <v>588</v>
      </c>
      <c r="C303" s="18">
        <f>Sales!D429</f>
        <v>35</v>
      </c>
      <c r="D303" s="16">
        <f>Sales!F429</f>
        <v>282</v>
      </c>
      <c r="E303" s="17">
        <f>'Used Details'!R432</f>
        <v>0.38</v>
      </c>
      <c r="F303" s="17">
        <v>0.2823</v>
      </c>
      <c r="G303" s="48">
        <f t="shared" si="168"/>
        <v>9.7699999999999995E-2</v>
      </c>
      <c r="H303" s="17">
        <f>'Used Details'!S432</f>
        <v>749.4</v>
      </c>
      <c r="I303" s="18">
        <v>560</v>
      </c>
      <c r="J303" s="48">
        <f t="shared" si="169"/>
        <v>189.4</v>
      </c>
      <c r="K303" s="17">
        <f>'Used Details'!T432</f>
        <v>22.2</v>
      </c>
      <c r="L303" s="17">
        <v>16.600000000000001</v>
      </c>
      <c r="M303" s="48">
        <f t="shared" si="170"/>
        <v>5.6</v>
      </c>
      <c r="N303" s="18">
        <f>'Used Details'!U432</f>
        <v>0</v>
      </c>
      <c r="O303" s="18">
        <f>ROUND(0,0)</f>
        <v>0</v>
      </c>
      <c r="P303" s="61">
        <f t="shared" si="171"/>
        <v>0</v>
      </c>
      <c r="Q303" s="16">
        <f>'Used Details'!X432</f>
        <v>60.825800000000001</v>
      </c>
      <c r="R303" s="16">
        <v>45.18</v>
      </c>
      <c r="S303" s="50">
        <f t="shared" si="172"/>
        <v>15.645799999999999</v>
      </c>
      <c r="T303" s="57">
        <f t="shared" si="173"/>
        <v>0.21569432624113</v>
      </c>
      <c r="U303" s="57">
        <f t="shared" si="174"/>
        <v>0.16021276595744999</v>
      </c>
      <c r="V303" s="67">
        <f t="shared" si="175"/>
        <v>0.34629924745462998</v>
      </c>
      <c r="W303" s="57">
        <f t="shared" si="176"/>
        <v>0.74277691374384003</v>
      </c>
    </row>
    <row r="304" spans="1:23">
      <c r="A304" s="15" t="s">
        <v>589</v>
      </c>
      <c r="B304" s="15" t="s">
        <v>590</v>
      </c>
      <c r="C304" s="18">
        <f>Sales!D431</f>
        <v>36</v>
      </c>
      <c r="D304" s="16">
        <f>Sales!F431</f>
        <v>286</v>
      </c>
      <c r="E304" s="17">
        <f>'Used Details'!R433</f>
        <v>0.9</v>
      </c>
      <c r="F304" s="17">
        <v>1.0505</v>
      </c>
      <c r="G304" s="48">
        <f t="shared" si="168"/>
        <v>-0.15049999999999999</v>
      </c>
      <c r="H304" s="17">
        <f>'Used Details'!S433</f>
        <v>1514.3</v>
      </c>
      <c r="I304" s="18">
        <v>1776</v>
      </c>
      <c r="J304" s="48">
        <f t="shared" si="169"/>
        <v>-261.7</v>
      </c>
      <c r="K304" s="17">
        <f>'Used Details'!T433</f>
        <v>44.8</v>
      </c>
      <c r="L304" s="17">
        <v>52.5</v>
      </c>
      <c r="M304" s="48">
        <f t="shared" si="170"/>
        <v>-7.7</v>
      </c>
      <c r="N304" s="18">
        <f>'Used Details'!U433</f>
        <v>0</v>
      </c>
      <c r="O304" s="18">
        <f>ROUND(0,0)</f>
        <v>0</v>
      </c>
      <c r="P304" s="61">
        <f t="shared" si="171"/>
        <v>0</v>
      </c>
      <c r="Q304" s="16">
        <f>'Used Details'!X433</f>
        <v>161.226</v>
      </c>
      <c r="R304" s="16">
        <v>188.18</v>
      </c>
      <c r="S304" s="50">
        <f t="shared" si="172"/>
        <v>-26.954000000000001</v>
      </c>
      <c r="T304" s="56">
        <f t="shared" si="173"/>
        <v>0.56372727272726997</v>
      </c>
      <c r="U304" s="56">
        <f t="shared" si="174"/>
        <v>0.65797202797203003</v>
      </c>
      <c r="V304" s="66">
        <f t="shared" si="175"/>
        <v>-0.14323520034010001</v>
      </c>
      <c r="W304" s="56">
        <f t="shared" si="176"/>
        <v>1.1671814719710001</v>
      </c>
    </row>
    <row r="305" spans="1:23">
      <c r="A305" s="15" t="s">
        <v>591</v>
      </c>
      <c r="B305" s="15" t="s">
        <v>592</v>
      </c>
      <c r="C305" s="18">
        <f>Sales!D433</f>
        <v>100</v>
      </c>
      <c r="D305" s="16">
        <f>Sales!F433</f>
        <v>802</v>
      </c>
      <c r="E305" s="17">
        <f>'Used Details'!R434</f>
        <v>0.91</v>
      </c>
      <c r="F305" s="17">
        <v>0.80649999999999999</v>
      </c>
      <c r="G305" s="48">
        <f t="shared" si="168"/>
        <v>0.10349999999999999</v>
      </c>
      <c r="H305" s="17">
        <f>'Used Details'!S434</f>
        <v>1807.6</v>
      </c>
      <c r="I305" s="18">
        <v>1600</v>
      </c>
      <c r="J305" s="48">
        <f t="shared" si="169"/>
        <v>207.6</v>
      </c>
      <c r="K305" s="17">
        <f>'Used Details'!T434</f>
        <v>53.5</v>
      </c>
      <c r="L305" s="17">
        <v>47.3</v>
      </c>
      <c r="M305" s="48">
        <f t="shared" si="170"/>
        <v>6.2</v>
      </c>
      <c r="N305" s="18">
        <f>'Used Details'!U434</f>
        <v>0</v>
      </c>
      <c r="O305" s="18">
        <f>ROUND(0,0)</f>
        <v>0</v>
      </c>
      <c r="P305" s="61">
        <f t="shared" si="171"/>
        <v>0</v>
      </c>
      <c r="Q305" s="16">
        <f>'Used Details'!X434</f>
        <v>146.68709999999999</v>
      </c>
      <c r="R305" s="16">
        <v>130</v>
      </c>
      <c r="S305" s="50">
        <f t="shared" si="172"/>
        <v>16.687100000000001</v>
      </c>
      <c r="T305" s="57">
        <f t="shared" si="173"/>
        <v>0.18290162094762999</v>
      </c>
      <c r="U305" s="57">
        <f t="shared" si="174"/>
        <v>0.16209476309227</v>
      </c>
      <c r="V305" s="67">
        <f t="shared" si="175"/>
        <v>0.12836230769231</v>
      </c>
      <c r="W305" s="57">
        <f t="shared" si="176"/>
        <v>0.88624016699492003</v>
      </c>
    </row>
    <row r="306" spans="1:23">
      <c r="A306" s="15" t="s">
        <v>593</v>
      </c>
      <c r="B306" s="15" t="s">
        <v>594</v>
      </c>
      <c r="C306" s="18">
        <f>Sales!D435</f>
        <v>13</v>
      </c>
      <c r="D306" s="16">
        <f>Sales!F435</f>
        <v>90</v>
      </c>
      <c r="E306" s="17">
        <f>'Used Details'!R435</f>
        <v>0.21</v>
      </c>
      <c r="F306" s="17">
        <v>0.1231</v>
      </c>
      <c r="G306" s="48">
        <f t="shared" si="168"/>
        <v>8.6900000000000005E-2</v>
      </c>
      <c r="H306" s="17">
        <f>'Used Details'!S435</f>
        <v>352.7</v>
      </c>
      <c r="I306" s="18">
        <v>208</v>
      </c>
      <c r="J306" s="48">
        <f t="shared" si="169"/>
        <v>144.69999999999999</v>
      </c>
      <c r="K306" s="17">
        <f>'Used Details'!T435</f>
        <v>10.4</v>
      </c>
      <c r="L306" s="17">
        <v>6.2</v>
      </c>
      <c r="M306" s="48">
        <f t="shared" si="170"/>
        <v>4.2</v>
      </c>
      <c r="N306" s="18">
        <f>'Used Details'!U435</f>
        <v>0</v>
      </c>
      <c r="O306" s="18">
        <f>ROUND(0,0)</f>
        <v>0</v>
      </c>
      <c r="P306" s="61">
        <f t="shared" si="171"/>
        <v>0</v>
      </c>
      <c r="Q306" s="16">
        <f>'Used Details'!X435</f>
        <v>35.078400000000002</v>
      </c>
      <c r="R306" s="16">
        <v>20.56</v>
      </c>
      <c r="S306" s="50">
        <f t="shared" si="172"/>
        <v>14.5184</v>
      </c>
      <c r="T306" s="57">
        <f t="shared" si="173"/>
        <v>0.38976</v>
      </c>
      <c r="U306" s="57">
        <f t="shared" si="174"/>
        <v>0.22844444444444001</v>
      </c>
      <c r="V306" s="67">
        <f t="shared" si="175"/>
        <v>0.70614785992217999</v>
      </c>
      <c r="W306" s="57">
        <f t="shared" si="176"/>
        <v>0.58611567232257</v>
      </c>
    </row>
    <row r="307" spans="1:23">
      <c r="A307" s="23" t="s">
        <v>595</v>
      </c>
      <c r="B307" s="23"/>
      <c r="C307" s="53">
        <f>SUM(C302:C306)</f>
        <v>185</v>
      </c>
      <c r="D307" s="25">
        <f>SUM(D302:D306)</f>
        <v>1468</v>
      </c>
      <c r="E307" s="26">
        <f>SUM(E302:E306)</f>
        <v>2.4</v>
      </c>
      <c r="F307" s="26">
        <f>SUM(F302:F306)</f>
        <v>2.2705000000000002</v>
      </c>
      <c r="G307" s="26">
        <f t="shared" si="168"/>
        <v>0.1295</v>
      </c>
      <c r="H307" s="53">
        <f>SUM(H302:H306)</f>
        <v>4424</v>
      </c>
      <c r="I307" s="53">
        <f>SUM(I302:I306)</f>
        <v>4160</v>
      </c>
      <c r="J307" s="27">
        <f t="shared" si="169"/>
        <v>264</v>
      </c>
      <c r="K307" s="26">
        <f>SUM(K302:K306)</f>
        <v>130.9</v>
      </c>
      <c r="L307" s="26">
        <f>SUM(L302:L306)</f>
        <v>123.1</v>
      </c>
      <c r="M307" s="26">
        <f t="shared" si="170"/>
        <v>7.8</v>
      </c>
      <c r="N307" s="53">
        <f>SUM(N302:N306)</f>
        <v>0</v>
      </c>
      <c r="O307" s="53">
        <f>SUM(O302:O306)</f>
        <v>0</v>
      </c>
      <c r="P307" s="53">
        <f t="shared" si="171"/>
        <v>0</v>
      </c>
      <c r="Q307" s="25">
        <f>SUM(Q302:Q306)</f>
        <v>403.81729999999999</v>
      </c>
      <c r="R307" s="25">
        <f>SUM(R302:R306)</f>
        <v>385.36</v>
      </c>
      <c r="S307" s="25">
        <f t="shared" si="172"/>
        <v>18.4573</v>
      </c>
      <c r="T307" s="63">
        <f t="shared" si="173"/>
        <v>0.27507990463214999</v>
      </c>
      <c r="U307" s="63">
        <f t="shared" si="174"/>
        <v>0.26250681198909998</v>
      </c>
      <c r="V307" s="63">
        <f t="shared" si="175"/>
        <v>4.7896252854473999E-2</v>
      </c>
      <c r="W307" s="63">
        <f t="shared" si="176"/>
        <v>0.95429294386346997</v>
      </c>
    </row>
    <row r="308" spans="1:23">
      <c r="A308" s="10" t="s">
        <v>596</v>
      </c>
      <c r="B308" s="10"/>
      <c r="C308" s="46">
        <f>SUM(C300,C307)</f>
        <v>308</v>
      </c>
      <c r="D308" s="31">
        <f>SUM(D300,D307)</f>
        <v>1951.71</v>
      </c>
      <c r="E308" s="32">
        <f>SUM(E300,E307)</f>
        <v>3.47</v>
      </c>
      <c r="F308" s="32">
        <f>SUM(F300,F307)</f>
        <v>3.2715000000000001</v>
      </c>
      <c r="G308" s="32">
        <f t="shared" si="168"/>
        <v>0.19850000000000001</v>
      </c>
      <c r="H308" s="46">
        <f>SUM(H300,H307)</f>
        <v>6561</v>
      </c>
      <c r="I308" s="46">
        <f>SUM(I300,I307)</f>
        <v>6018</v>
      </c>
      <c r="J308" s="33">
        <f t="shared" si="169"/>
        <v>543</v>
      </c>
      <c r="K308" s="32">
        <f>SUM(K300,K307)</f>
        <v>194.2</v>
      </c>
      <c r="L308" s="32">
        <f>SUM(L300,L307)</f>
        <v>178.1</v>
      </c>
      <c r="M308" s="32">
        <f t="shared" si="170"/>
        <v>16.100000000000001</v>
      </c>
      <c r="N308" s="46">
        <f>SUM(N300,N307)</f>
        <v>0</v>
      </c>
      <c r="O308" s="46">
        <f>SUM(O300,O307)</f>
        <v>0</v>
      </c>
      <c r="P308" s="46">
        <f t="shared" si="171"/>
        <v>0</v>
      </c>
      <c r="Q308" s="31">
        <f>SUM(Q300,Q307)</f>
        <v>593.40390000000002</v>
      </c>
      <c r="R308" s="31">
        <f>SUM(R300,R307)</f>
        <v>519.30999999999995</v>
      </c>
      <c r="S308" s="31">
        <f t="shared" si="172"/>
        <v>74.093900000000005</v>
      </c>
      <c r="T308" s="64">
        <f t="shared" si="173"/>
        <v>0.30404306992329999</v>
      </c>
      <c r="U308" s="64">
        <f t="shared" si="174"/>
        <v>0.26607948926838998</v>
      </c>
      <c r="V308" s="64">
        <f t="shared" si="175"/>
        <v>0.14267759141938</v>
      </c>
      <c r="W308" s="64">
        <f t="shared" si="176"/>
        <v>0.87513749067034996</v>
      </c>
    </row>
    <row r="309" spans="1:23">
      <c r="A309" s="12" t="s">
        <v>26</v>
      </c>
      <c r="B309" s="12"/>
      <c r="C309" s="18"/>
      <c r="D309" s="16"/>
      <c r="G309" s="48"/>
      <c r="J309" s="48"/>
      <c r="M309" s="48"/>
      <c r="N309" s="18"/>
      <c r="O309" s="18"/>
      <c r="P309" s="61"/>
      <c r="Q309" s="16"/>
      <c r="R309" s="16"/>
      <c r="S309" s="50"/>
      <c r="T309" s="56"/>
      <c r="U309" s="56"/>
      <c r="V309" s="66"/>
      <c r="W309" s="56"/>
    </row>
    <row r="310" spans="1:23">
      <c r="A310" s="13" t="s">
        <v>597</v>
      </c>
      <c r="B310" s="13"/>
      <c r="C310" s="18"/>
      <c r="D310" s="16"/>
      <c r="G310" s="48"/>
      <c r="J310" s="48"/>
      <c r="M310" s="48"/>
      <c r="N310" s="18"/>
      <c r="O310" s="18"/>
      <c r="P310" s="61"/>
      <c r="Q310" s="16"/>
      <c r="R310" s="16"/>
      <c r="S310" s="50"/>
      <c r="T310" s="56"/>
      <c r="U310" s="56"/>
      <c r="V310" s="66"/>
      <c r="W310" s="56"/>
    </row>
    <row r="311" spans="1:23">
      <c r="A311" s="15" t="s">
        <v>598</v>
      </c>
      <c r="B311" s="15" t="s">
        <v>599</v>
      </c>
      <c r="C311" s="18">
        <f>Sales!D441</f>
        <v>1</v>
      </c>
      <c r="D311" s="16">
        <f>Sales!F441</f>
        <v>10</v>
      </c>
      <c r="E311" s="18">
        <f>'Used Details'!R440</f>
        <v>427</v>
      </c>
      <c r="F311" s="18">
        <v>443</v>
      </c>
      <c r="G311" s="49">
        <f t="shared" ref="G311:G319" si="177">IF(E311="",0,E311)-IF(F311="",0,F311)</f>
        <v>-16</v>
      </c>
      <c r="H311" s="18">
        <f>'Used Details'!S440</f>
        <v>0</v>
      </c>
      <c r="I311" s="18">
        <v>443</v>
      </c>
      <c r="J311" s="49">
        <f t="shared" ref="J311:J319" si="178">(IF(H311="",0,H311)-IF(I311="",0,I311))</f>
        <v>-443</v>
      </c>
      <c r="K311" s="18">
        <f>'Used Details'!T440</f>
        <v>0</v>
      </c>
      <c r="L311" s="18">
        <v>0</v>
      </c>
      <c r="M311" s="49">
        <f t="shared" ref="M311:M319" si="179">(IF(K311="",0,K311)-IF(L311="",0,L311))</f>
        <v>0</v>
      </c>
      <c r="N311" s="18">
        <f>'Used Details'!U440</f>
        <v>0</v>
      </c>
      <c r="O311" s="18">
        <f t="shared" ref="O311:O317" si="180">ROUND(0,0)</f>
        <v>0</v>
      </c>
      <c r="P311" s="61">
        <f t="shared" ref="P311:P319" si="181">ROUND((IF(N311="",0,N311)-IF(O311="",0,O311)),0)</f>
        <v>0</v>
      </c>
      <c r="Q311" s="16">
        <f>'Used Details'!X440</f>
        <v>762.36580000000004</v>
      </c>
      <c r="R311" s="16">
        <v>790.93</v>
      </c>
      <c r="S311" s="50">
        <f t="shared" ref="S311:S319" si="182">IF(Q311="",0,Q311)-IF(R311="",0,R311)</f>
        <v>-28.5642</v>
      </c>
      <c r="T311" s="56">
        <f t="shared" ref="T311:T319" si="183">IF(OR(D311=0,D311=""),"",Q311/D311)</f>
        <v>76.236580000000004</v>
      </c>
      <c r="U311" s="56">
        <f t="shared" ref="U311:U319" si="184">IF(OR(D311=0,D311=""),"",R311/D311)</f>
        <v>79.093000000000004</v>
      </c>
      <c r="V311" s="66">
        <f t="shared" ref="V311:V319" si="185">IF(OR(U311=0,U311=""),T311,(T311-U311)/U311)</f>
        <v>-3.6114700415965997E-2</v>
      </c>
      <c r="W311" s="56">
        <f t="shared" ref="W311:W319" si="186">IF(Q311=0,"",(R311/Q311))</f>
        <v>1.0374678402415001</v>
      </c>
    </row>
    <row r="312" spans="1:23">
      <c r="A312" s="15" t="s">
        <v>600</v>
      </c>
      <c r="B312" s="15" t="s">
        <v>601</v>
      </c>
      <c r="C312" s="18"/>
      <c r="D312" s="16"/>
      <c r="E312" s="18">
        <f>'Used Details'!R441</f>
        <v>87</v>
      </c>
      <c r="F312" s="18">
        <v>0</v>
      </c>
      <c r="G312" s="49">
        <f t="shared" si="177"/>
        <v>87</v>
      </c>
      <c r="H312" s="18">
        <f>'Used Details'!S441</f>
        <v>0</v>
      </c>
      <c r="I312" s="18">
        <v>0</v>
      </c>
      <c r="J312" s="49">
        <f t="shared" si="178"/>
        <v>0</v>
      </c>
      <c r="K312" s="18">
        <f>'Used Details'!T441</f>
        <v>0</v>
      </c>
      <c r="L312" s="18">
        <v>0</v>
      </c>
      <c r="M312" s="49">
        <f t="shared" si="179"/>
        <v>0</v>
      </c>
      <c r="N312" s="18">
        <f>'Used Details'!U441</f>
        <v>0</v>
      </c>
      <c r="O312" s="18">
        <f t="shared" si="180"/>
        <v>0</v>
      </c>
      <c r="P312" s="61">
        <f t="shared" si="181"/>
        <v>0</v>
      </c>
      <c r="Q312" s="16">
        <f>'Used Details'!X441</f>
        <v>155.32980000000001</v>
      </c>
      <c r="R312" s="16">
        <v>0</v>
      </c>
      <c r="S312" s="50">
        <f t="shared" si="182"/>
        <v>155.32980000000001</v>
      </c>
      <c r="T312" s="56" t="str">
        <f t="shared" si="183"/>
        <v/>
      </c>
      <c r="U312" s="56" t="str">
        <f t="shared" si="184"/>
        <v/>
      </c>
      <c r="V312" s="66" t="str">
        <f t="shared" si="185"/>
        <v/>
      </c>
      <c r="W312" s="56">
        <f t="shared" si="186"/>
        <v>0</v>
      </c>
    </row>
    <row r="313" spans="1:23">
      <c r="A313" s="15" t="s">
        <v>602</v>
      </c>
      <c r="B313" s="15" t="s">
        <v>603</v>
      </c>
      <c r="C313" s="18">
        <f>Sales!D448</f>
        <v>687</v>
      </c>
      <c r="D313" s="16">
        <f>Sales!F448</f>
        <v>3380</v>
      </c>
      <c r="E313" s="18">
        <f>'Used Details'!R442</f>
        <v>553</v>
      </c>
      <c r="F313" s="18">
        <v>646</v>
      </c>
      <c r="G313" s="49">
        <f t="shared" si="177"/>
        <v>-93</v>
      </c>
      <c r="H313" s="18">
        <f>'Used Details'!S442</f>
        <v>0</v>
      </c>
      <c r="I313" s="18">
        <v>646</v>
      </c>
      <c r="J313" s="49">
        <f t="shared" si="178"/>
        <v>-646</v>
      </c>
      <c r="K313" s="18">
        <f>'Used Details'!T442</f>
        <v>0</v>
      </c>
      <c r="L313" s="18">
        <v>0</v>
      </c>
      <c r="M313" s="49">
        <f t="shared" si="179"/>
        <v>0</v>
      </c>
      <c r="N313" s="18">
        <f>'Used Details'!U442</f>
        <v>0</v>
      </c>
      <c r="O313" s="18">
        <f t="shared" si="180"/>
        <v>0</v>
      </c>
      <c r="P313" s="61">
        <f t="shared" si="181"/>
        <v>0</v>
      </c>
      <c r="Q313" s="16">
        <f>'Used Details'!X442</f>
        <v>987.32619999999997</v>
      </c>
      <c r="R313" s="16">
        <v>1153.3699999999999</v>
      </c>
      <c r="S313" s="50">
        <f t="shared" si="182"/>
        <v>-166.0438</v>
      </c>
      <c r="T313" s="56">
        <f t="shared" si="183"/>
        <v>0.29210834319527001</v>
      </c>
      <c r="U313" s="56">
        <f t="shared" si="184"/>
        <v>0.34123372781064998</v>
      </c>
      <c r="V313" s="66">
        <f t="shared" si="185"/>
        <v>-0.14396403582545</v>
      </c>
      <c r="W313" s="56">
        <f t="shared" si="186"/>
        <v>1.1681752190917001</v>
      </c>
    </row>
    <row r="314" spans="1:23">
      <c r="A314" s="15" t="s">
        <v>604</v>
      </c>
      <c r="B314" s="15" t="s">
        <v>605</v>
      </c>
      <c r="C314" s="18">
        <f>Sales!D450</f>
        <v>1</v>
      </c>
      <c r="D314" s="16">
        <f>Sales!F450</f>
        <v>4</v>
      </c>
      <c r="E314" s="18">
        <f>'Used Details'!R443</f>
        <v>0</v>
      </c>
      <c r="F314" s="18">
        <v>1</v>
      </c>
      <c r="G314" s="49">
        <f t="shared" si="177"/>
        <v>-1</v>
      </c>
      <c r="H314" s="18">
        <f>'Used Details'!S443</f>
        <v>0</v>
      </c>
      <c r="I314" s="18">
        <v>1</v>
      </c>
      <c r="J314" s="49">
        <f t="shared" si="178"/>
        <v>-1</v>
      </c>
      <c r="K314" s="18">
        <f>'Used Details'!T443</f>
        <v>0</v>
      </c>
      <c r="L314" s="18">
        <v>0</v>
      </c>
      <c r="M314" s="49">
        <f t="shared" si="179"/>
        <v>0</v>
      </c>
      <c r="N314" s="18">
        <f>'Used Details'!U443</f>
        <v>0</v>
      </c>
      <c r="O314" s="18">
        <f t="shared" si="180"/>
        <v>0</v>
      </c>
      <c r="P314" s="61">
        <f t="shared" si="181"/>
        <v>0</v>
      </c>
      <c r="Q314" s="16">
        <f>'Used Details'!X443</f>
        <v>0</v>
      </c>
      <c r="R314" s="16">
        <v>1.79</v>
      </c>
      <c r="S314" s="50">
        <f t="shared" si="182"/>
        <v>-1.79</v>
      </c>
      <c r="T314" s="56">
        <f t="shared" si="183"/>
        <v>0</v>
      </c>
      <c r="U314" s="56">
        <f t="shared" si="184"/>
        <v>0.44750000000000001</v>
      </c>
      <c r="V314" s="66">
        <f t="shared" si="185"/>
        <v>-1</v>
      </c>
      <c r="W314" s="56" t="str">
        <f t="shared" si="186"/>
        <v/>
      </c>
    </row>
    <row r="315" spans="1:23">
      <c r="A315" s="15" t="s">
        <v>606</v>
      </c>
      <c r="B315" s="15" t="s">
        <v>607</v>
      </c>
      <c r="C315" s="18"/>
      <c r="D315" s="16"/>
      <c r="E315" s="18">
        <f>'Used Details'!R444</f>
        <v>39</v>
      </c>
      <c r="F315" s="18">
        <v>8</v>
      </c>
      <c r="G315" s="49">
        <f t="shared" si="177"/>
        <v>31</v>
      </c>
      <c r="H315" s="18">
        <f>'Used Details'!S444</f>
        <v>0</v>
      </c>
      <c r="I315" s="18">
        <v>8</v>
      </c>
      <c r="J315" s="49">
        <f t="shared" si="178"/>
        <v>-8</v>
      </c>
      <c r="K315" s="18">
        <f>'Used Details'!T444</f>
        <v>0</v>
      </c>
      <c r="L315" s="18">
        <v>0</v>
      </c>
      <c r="M315" s="49">
        <f t="shared" si="179"/>
        <v>0</v>
      </c>
      <c r="N315" s="18">
        <f>'Used Details'!U444</f>
        <v>0</v>
      </c>
      <c r="O315" s="18">
        <f t="shared" si="180"/>
        <v>0</v>
      </c>
      <c r="P315" s="61">
        <f t="shared" si="181"/>
        <v>0</v>
      </c>
      <c r="Q315" s="16">
        <f>'Used Details'!X444</f>
        <v>69.81</v>
      </c>
      <c r="R315" s="16">
        <v>14.32</v>
      </c>
      <c r="S315" s="50">
        <f t="shared" si="182"/>
        <v>55.49</v>
      </c>
      <c r="T315" s="56" t="str">
        <f t="shared" si="183"/>
        <v/>
      </c>
      <c r="U315" s="56" t="str">
        <f t="shared" si="184"/>
        <v/>
      </c>
      <c r="V315" s="66" t="str">
        <f t="shared" si="185"/>
        <v/>
      </c>
      <c r="W315" s="56">
        <f t="shared" si="186"/>
        <v>0.20512820512821001</v>
      </c>
    </row>
    <row r="316" spans="1:23">
      <c r="A316" s="15" t="s">
        <v>608</v>
      </c>
      <c r="B316" s="15" t="s">
        <v>609</v>
      </c>
      <c r="C316" s="18"/>
      <c r="D316" s="16"/>
      <c r="E316" s="18">
        <f>'Used Details'!R445</f>
        <v>8</v>
      </c>
      <c r="F316" s="18">
        <v>0</v>
      </c>
      <c r="G316" s="49">
        <f t="shared" si="177"/>
        <v>8</v>
      </c>
      <c r="H316" s="18">
        <f>'Used Details'!S445</f>
        <v>0</v>
      </c>
      <c r="I316" s="18">
        <v>0</v>
      </c>
      <c r="J316" s="49">
        <f t="shared" si="178"/>
        <v>0</v>
      </c>
      <c r="K316" s="18">
        <f>'Used Details'!T445</f>
        <v>0</v>
      </c>
      <c r="L316" s="18">
        <v>0</v>
      </c>
      <c r="M316" s="49">
        <f t="shared" si="179"/>
        <v>0</v>
      </c>
      <c r="N316" s="18">
        <f>'Used Details'!U445</f>
        <v>0</v>
      </c>
      <c r="O316" s="18">
        <f t="shared" si="180"/>
        <v>0</v>
      </c>
      <c r="P316" s="61">
        <f t="shared" si="181"/>
        <v>0</v>
      </c>
      <c r="Q316" s="16">
        <f>'Used Details'!X445</f>
        <v>14.283200000000001</v>
      </c>
      <c r="R316" s="16">
        <v>0</v>
      </c>
      <c r="S316" s="50">
        <f t="shared" si="182"/>
        <v>14.283200000000001</v>
      </c>
      <c r="T316" s="56" t="str">
        <f t="shared" si="183"/>
        <v/>
      </c>
      <c r="U316" s="56" t="str">
        <f t="shared" si="184"/>
        <v/>
      </c>
      <c r="V316" s="66" t="str">
        <f t="shared" si="185"/>
        <v/>
      </c>
      <c r="W316" s="56">
        <f t="shared" si="186"/>
        <v>0</v>
      </c>
    </row>
    <row r="317" spans="1:23">
      <c r="A317" s="15" t="s">
        <v>487</v>
      </c>
      <c r="B317" s="15"/>
      <c r="C317" s="18">
        <f>Sales!D452</f>
        <v>197</v>
      </c>
      <c r="D317" s="16">
        <f>Sales!F452</f>
        <v>0</v>
      </c>
      <c r="E317" s="29"/>
      <c r="F317" s="18">
        <v>0</v>
      </c>
      <c r="G317" s="49">
        <f t="shared" si="177"/>
        <v>0</v>
      </c>
      <c r="H317" s="18"/>
      <c r="I317" s="18">
        <v>0</v>
      </c>
      <c r="J317" s="49">
        <f t="shared" si="178"/>
        <v>0</v>
      </c>
      <c r="K317" s="18">
        <v>0</v>
      </c>
      <c r="L317" s="18">
        <v>0</v>
      </c>
      <c r="M317" s="49">
        <f t="shared" si="179"/>
        <v>0</v>
      </c>
      <c r="N317" s="18">
        <v>0</v>
      </c>
      <c r="O317" s="18">
        <f t="shared" si="180"/>
        <v>0</v>
      </c>
      <c r="P317" s="61">
        <f t="shared" si="181"/>
        <v>0</v>
      </c>
      <c r="Q317" s="16">
        <v>0</v>
      </c>
      <c r="R317" s="16">
        <v>0</v>
      </c>
      <c r="S317" s="50">
        <f t="shared" si="182"/>
        <v>0</v>
      </c>
      <c r="T317" s="56" t="str">
        <f t="shared" si="183"/>
        <v/>
      </c>
      <c r="U317" s="56" t="str">
        <f t="shared" si="184"/>
        <v/>
      </c>
      <c r="V317" s="66" t="str">
        <f t="shared" si="185"/>
        <v/>
      </c>
      <c r="W317" s="56" t="str">
        <f t="shared" si="186"/>
        <v/>
      </c>
    </row>
    <row r="318" spans="1:23">
      <c r="A318" s="23" t="s">
        <v>610</v>
      </c>
      <c r="B318" s="23"/>
      <c r="C318" s="53">
        <f>SUM(C311:C317)</f>
        <v>886</v>
      </c>
      <c r="D318" s="25">
        <f>SUM(D311:D317)</f>
        <v>3394</v>
      </c>
      <c r="E318" s="53">
        <f>SUM(E311:E317)</f>
        <v>1114</v>
      </c>
      <c r="F318" s="53">
        <f>SUM(F311:F317)</f>
        <v>1098</v>
      </c>
      <c r="G318" s="27">
        <f t="shared" si="177"/>
        <v>16</v>
      </c>
      <c r="H318" s="53">
        <f>SUM(H311:H317)</f>
        <v>0</v>
      </c>
      <c r="I318" s="53">
        <f>SUM(I311:I317)</f>
        <v>1098</v>
      </c>
      <c r="J318" s="27">
        <f t="shared" si="178"/>
        <v>-1098</v>
      </c>
      <c r="K318" s="53">
        <f>SUM(K311:K317)</f>
        <v>0</v>
      </c>
      <c r="L318" s="53">
        <f>SUM(L311:L317)</f>
        <v>0</v>
      </c>
      <c r="M318" s="27">
        <f t="shared" si="179"/>
        <v>0</v>
      </c>
      <c r="N318" s="53">
        <f>SUM(N311:N317)</f>
        <v>0</v>
      </c>
      <c r="O318" s="53">
        <f>SUM(O311:O317)</f>
        <v>0</v>
      </c>
      <c r="P318" s="53">
        <f t="shared" si="181"/>
        <v>0</v>
      </c>
      <c r="Q318" s="25">
        <f>SUM(Q311:Q317)</f>
        <v>1989.115</v>
      </c>
      <c r="R318" s="25">
        <f>SUM(R311:R317)</f>
        <v>1960.41</v>
      </c>
      <c r="S318" s="25">
        <f t="shared" si="182"/>
        <v>28.704999999999998</v>
      </c>
      <c r="T318" s="63">
        <f t="shared" si="183"/>
        <v>0.58606806128461997</v>
      </c>
      <c r="U318" s="63">
        <f t="shared" si="184"/>
        <v>0.57761048909840995</v>
      </c>
      <c r="V318" s="63">
        <f t="shared" si="185"/>
        <v>1.4642345223703E-2</v>
      </c>
      <c r="W318" s="63">
        <f t="shared" si="186"/>
        <v>0.98556895905968001</v>
      </c>
    </row>
    <row r="319" spans="1:23">
      <c r="A319" s="10" t="s">
        <v>611</v>
      </c>
      <c r="B319" s="10"/>
      <c r="C319" s="46">
        <f>SUM(C318)</f>
        <v>886</v>
      </c>
      <c r="D319" s="31">
        <f>SUM(D318)</f>
        <v>3394</v>
      </c>
      <c r="E319" s="46">
        <f>SUM(E318)</f>
        <v>1114</v>
      </c>
      <c r="F319" s="46">
        <f>SUM(F318)</f>
        <v>1098</v>
      </c>
      <c r="G319" s="33">
        <f t="shared" si="177"/>
        <v>16</v>
      </c>
      <c r="H319" s="46">
        <f>SUM(H318)</f>
        <v>0</v>
      </c>
      <c r="I319" s="46">
        <f>SUM(I318)</f>
        <v>1098</v>
      </c>
      <c r="J319" s="33">
        <f t="shared" si="178"/>
        <v>-1098</v>
      </c>
      <c r="K319" s="46">
        <f>SUM(K318)</f>
        <v>0</v>
      </c>
      <c r="L319" s="46">
        <f>SUM(L318)</f>
        <v>0</v>
      </c>
      <c r="M319" s="33">
        <f t="shared" si="179"/>
        <v>0</v>
      </c>
      <c r="N319" s="46">
        <f>SUM(N318)</f>
        <v>0</v>
      </c>
      <c r="O319" s="46">
        <f>SUM(O318)</f>
        <v>0</v>
      </c>
      <c r="P319" s="46">
        <f t="shared" si="181"/>
        <v>0</v>
      </c>
      <c r="Q319" s="31">
        <f>SUM(Q318)</f>
        <v>1989.115</v>
      </c>
      <c r="R319" s="31">
        <f>SUM(R318)</f>
        <v>1960.41</v>
      </c>
      <c r="S319" s="31">
        <f t="shared" si="182"/>
        <v>28.704999999999998</v>
      </c>
      <c r="T319" s="60">
        <f t="shared" si="183"/>
        <v>0.58606806128461997</v>
      </c>
      <c r="U319" s="60">
        <f t="shared" si="184"/>
        <v>0.57761048909840995</v>
      </c>
      <c r="V319" s="60">
        <f t="shared" si="185"/>
        <v>1.4642345223703E-2</v>
      </c>
      <c r="W319" s="60">
        <f t="shared" si="186"/>
        <v>0.98556895905968001</v>
      </c>
    </row>
    <row r="320" spans="1:23">
      <c r="A320" s="12" t="s">
        <v>27</v>
      </c>
      <c r="B320" s="12"/>
      <c r="C320" s="18"/>
      <c r="D320" s="16"/>
      <c r="G320" s="48"/>
      <c r="J320" s="48"/>
      <c r="M320" s="48"/>
      <c r="N320" s="18"/>
      <c r="O320" s="18"/>
      <c r="P320" s="61"/>
      <c r="Q320" s="16"/>
      <c r="R320" s="16"/>
      <c r="S320" s="50"/>
      <c r="T320" s="56"/>
      <c r="U320" s="56"/>
      <c r="V320" s="66"/>
      <c r="W320" s="56"/>
    </row>
    <row r="321" spans="1:23">
      <c r="A321" s="13" t="s">
        <v>612</v>
      </c>
      <c r="B321" s="13"/>
      <c r="C321" s="18"/>
      <c r="D321" s="16"/>
      <c r="G321" s="48"/>
      <c r="J321" s="48"/>
      <c r="M321" s="48"/>
      <c r="N321" s="18"/>
      <c r="O321" s="18"/>
      <c r="P321" s="61"/>
      <c r="Q321" s="16"/>
      <c r="R321" s="16"/>
      <c r="S321" s="50"/>
      <c r="T321" s="56"/>
      <c r="U321" s="56"/>
      <c r="V321" s="66"/>
      <c r="W321" s="56"/>
    </row>
    <row r="322" spans="1:23">
      <c r="A322" s="15" t="s">
        <v>613</v>
      </c>
      <c r="B322" s="15" t="s">
        <v>614</v>
      </c>
      <c r="C322" s="18">
        <f>Sales!D463</f>
        <v>734</v>
      </c>
      <c r="D322" s="16">
        <f>Sales!F463</f>
        <v>1081.24</v>
      </c>
      <c r="E322" s="18">
        <f>'Used Details'!R450</f>
        <v>850</v>
      </c>
      <c r="F322" s="18">
        <v>830</v>
      </c>
      <c r="G322" s="49">
        <f>IF(E322="",0,E322)-IF(F322="",0,F322)</f>
        <v>20</v>
      </c>
      <c r="H322" s="18">
        <f>'Used Details'!S450</f>
        <v>850</v>
      </c>
      <c r="I322" s="18">
        <v>830</v>
      </c>
      <c r="J322" s="49">
        <f>(IF(H322="",0,H322)-IF(I322="",0,I322))</f>
        <v>20</v>
      </c>
      <c r="K322" s="18">
        <f>'Used Details'!T450</f>
        <v>850</v>
      </c>
      <c r="L322" s="18">
        <v>830</v>
      </c>
      <c r="M322" s="49">
        <f>(IF(K322="",0,K322)-IF(L322="",0,L322))</f>
        <v>20</v>
      </c>
      <c r="N322" s="18">
        <f>'Used Details'!U450</f>
        <v>0</v>
      </c>
      <c r="O322" s="18">
        <f>ROUND(0,0)</f>
        <v>0</v>
      </c>
      <c r="P322" s="61">
        <f>ROUND((IF(N322="",0,N322)-IF(O322="",0,O322)),0)</f>
        <v>0</v>
      </c>
      <c r="Q322" s="16">
        <f>'Used Details'!X450</f>
        <v>1062.5</v>
      </c>
      <c r="R322" s="16">
        <v>1037.5</v>
      </c>
      <c r="S322" s="50">
        <f>IF(Q322="",0,Q322)-IF(R322="",0,R322)</f>
        <v>25</v>
      </c>
      <c r="T322" s="56">
        <f>IF(OR(D322=0,D322=""),"",Q322/D322)</f>
        <v>0.98266804779697003</v>
      </c>
      <c r="U322" s="56">
        <f>IF(OR(D322=0,D322=""),"",R322/D322)</f>
        <v>0.95954644667234001</v>
      </c>
      <c r="V322" s="66">
        <f>IF(OR(U322=0,U322=""),T322,(T322-U322)/U322)</f>
        <v>2.4096385542168999E-2</v>
      </c>
      <c r="W322" s="56">
        <f>IF(Q322=0,"",(R322/Q322))</f>
        <v>0.97647058823528998</v>
      </c>
    </row>
    <row r="323" spans="1:23">
      <c r="A323" s="23" t="s">
        <v>615</v>
      </c>
      <c r="B323" s="23"/>
      <c r="C323" s="53">
        <f>SUM(C322:C322)</f>
        <v>734</v>
      </c>
      <c r="D323" s="25">
        <f>SUM(D322:D322)</f>
        <v>1081.24</v>
      </c>
      <c r="E323" s="53">
        <f>SUM(E322:E322)</f>
        <v>850</v>
      </c>
      <c r="F323" s="53">
        <f>SUM(F322:F322)</f>
        <v>830</v>
      </c>
      <c r="G323" s="27">
        <f>IF(E323="",0,E323)-IF(F323="",0,F323)</f>
        <v>20</v>
      </c>
      <c r="H323" s="53">
        <f>SUM(H322:H322)</f>
        <v>850</v>
      </c>
      <c r="I323" s="53">
        <f>SUM(I322:I322)</f>
        <v>830</v>
      </c>
      <c r="J323" s="27">
        <f>(IF(H323="",0,H323)-IF(I323="",0,I323))</f>
        <v>20</v>
      </c>
      <c r="K323" s="53">
        <f>SUM(K322:K322)</f>
        <v>850</v>
      </c>
      <c r="L323" s="53">
        <f>SUM(L322:L322)</f>
        <v>830</v>
      </c>
      <c r="M323" s="27">
        <f>(IF(K323="",0,K323)-IF(L323="",0,L323))</f>
        <v>20</v>
      </c>
      <c r="N323" s="53">
        <f>SUM(N322:N322)</f>
        <v>0</v>
      </c>
      <c r="O323" s="53">
        <f>SUM(O322:O322)</f>
        <v>0</v>
      </c>
      <c r="P323" s="53">
        <f>ROUND((IF(N323="",0,N323)-IF(O323="",0,O323)),0)</f>
        <v>0</v>
      </c>
      <c r="Q323" s="25">
        <f>SUM(Q322:Q322)</f>
        <v>1062.5</v>
      </c>
      <c r="R323" s="25">
        <f>SUM(R322:R322)</f>
        <v>1037.5</v>
      </c>
      <c r="S323" s="25">
        <f>IF(Q323="",0,Q323)-IF(R323="",0,R323)</f>
        <v>25</v>
      </c>
      <c r="T323" s="63">
        <f>IF(OR(D323=0,D323=""),"",Q323/D323)</f>
        <v>0.98266804779697003</v>
      </c>
      <c r="U323" s="63">
        <f>IF(OR(D323=0,D323=""),"",R323/D323)</f>
        <v>0.95954644667234001</v>
      </c>
      <c r="V323" s="63">
        <f>IF(OR(U323=0,U323=""),T323,(T323-U323)/U323)</f>
        <v>2.4096385542168999E-2</v>
      </c>
      <c r="W323" s="63">
        <f>IF(Q323=0,"",(R323/Q323))</f>
        <v>0.97647058823528998</v>
      </c>
    </row>
    <row r="324" spans="1:23">
      <c r="A324" s="10" t="s">
        <v>616</v>
      </c>
      <c r="B324" s="10"/>
      <c r="C324" s="46">
        <f>SUM(C323)</f>
        <v>734</v>
      </c>
      <c r="D324" s="31">
        <f>SUM(D323)</f>
        <v>1081.24</v>
      </c>
      <c r="E324" s="46">
        <f>SUM(E323)</f>
        <v>850</v>
      </c>
      <c r="F324" s="46">
        <f>SUM(F323)</f>
        <v>830</v>
      </c>
      <c r="G324" s="33">
        <f>IF(E324="",0,E324)-IF(F324="",0,F324)</f>
        <v>20</v>
      </c>
      <c r="H324" s="46">
        <f>SUM(H323)</f>
        <v>850</v>
      </c>
      <c r="I324" s="46">
        <f>SUM(I323)</f>
        <v>830</v>
      </c>
      <c r="J324" s="33">
        <f>(IF(H324="",0,H324)-IF(I324="",0,I324))</f>
        <v>20</v>
      </c>
      <c r="K324" s="46">
        <f>SUM(K323)</f>
        <v>850</v>
      </c>
      <c r="L324" s="46">
        <f>SUM(L323)</f>
        <v>830</v>
      </c>
      <c r="M324" s="33">
        <f>(IF(K324="",0,K324)-IF(L324="",0,L324))</f>
        <v>20</v>
      </c>
      <c r="N324" s="46">
        <f>SUM(N323)</f>
        <v>0</v>
      </c>
      <c r="O324" s="46">
        <f>SUM(O323)</f>
        <v>0</v>
      </c>
      <c r="P324" s="46">
        <f>ROUND((IF(N324="",0,N324)-IF(O324="",0,O324)),0)</f>
        <v>0</v>
      </c>
      <c r="Q324" s="31">
        <f>SUM(Q323)</f>
        <v>1062.5</v>
      </c>
      <c r="R324" s="31">
        <f>SUM(R323)</f>
        <v>1037.5</v>
      </c>
      <c r="S324" s="31">
        <f>IF(Q324="",0,Q324)-IF(R324="",0,R324)</f>
        <v>25</v>
      </c>
      <c r="T324" s="60">
        <f>IF(OR(D324=0,D324=""),"",Q324/D324)</f>
        <v>0.98266804779697003</v>
      </c>
      <c r="U324" s="60">
        <f>IF(OR(D324=0,D324=""),"",R324/D324)</f>
        <v>0.95954644667234001</v>
      </c>
      <c r="V324" s="60">
        <f>IF(OR(U324=0,U324=""),T324,(T324-U324)/U324)</f>
        <v>2.4096385542168999E-2</v>
      </c>
      <c r="W324" s="60">
        <f>IF(Q324=0,"",(R324/Q324))</f>
        <v>0.97647058823528998</v>
      </c>
    </row>
    <row r="325" spans="1:23">
      <c r="A325" s="42" t="s">
        <v>28</v>
      </c>
      <c r="B325" s="42" t="s">
        <v>28</v>
      </c>
      <c r="C325" s="59">
        <f>SUM(C241,C246,C266,C290,C308,C319,C324)</f>
        <v>12162</v>
      </c>
      <c r="D325" s="43">
        <f>SUM(D241,D246,D266,D290,D308,D319,D324)</f>
        <v>404152.47</v>
      </c>
      <c r="E325" s="58">
        <f>SUM(E241,E246,E266,E290,E308,E319,E324)</f>
        <v>5246.57</v>
      </c>
      <c r="F325" s="58">
        <f>SUM(F241,F246,F266,F290,F308,F319,F324)</f>
        <v>5157.7722000000003</v>
      </c>
      <c r="G325" s="58">
        <f>IF(E325="",0,E325)-IF(F325="",0,F325)</f>
        <v>88.797799999999995</v>
      </c>
      <c r="H325" s="59">
        <f>SUM(H241,H246,H266,H290,H308,H319,H324)</f>
        <v>37844</v>
      </c>
      <c r="I325" s="58">
        <v>42850.2</v>
      </c>
      <c r="J325" s="58">
        <f>(IF(H325="",0,H325)-IF(I325="",0,I325))</f>
        <v>-5006.2</v>
      </c>
      <c r="K325" s="58">
        <f>SUM(K241,K246,K266,K290,K308,K319,K324)</f>
        <v>1988.2</v>
      </c>
      <c r="L325" s="58">
        <v>2018.9</v>
      </c>
      <c r="M325" s="58">
        <f>(IF(K325="",0,K325)-IF(L325="",0,L325))</f>
        <v>-30.7</v>
      </c>
      <c r="N325" s="59">
        <f>SUM(N241,N246,N266,N290,N308,N319,N324)</f>
        <v>0</v>
      </c>
      <c r="O325" s="59">
        <f>ROUND(0,0)</f>
        <v>0</v>
      </c>
      <c r="P325" s="59">
        <f>ROUND((IF(N325="",0,N325)-IF(O325="",0,O325)),0)</f>
        <v>0</v>
      </c>
      <c r="Q325" s="43">
        <f>SUM(Q241,Q246,Q266,Q290,Q308,Q319,Q324)</f>
        <v>51103.112999999998</v>
      </c>
      <c r="R325" s="43">
        <v>50740.3</v>
      </c>
      <c r="S325" s="43">
        <f>IF(Q325="",0,Q325)-IF(R325="",0,R325)</f>
        <v>362.81299999998998</v>
      </c>
      <c r="T325" s="65">
        <f>IF(OR(D325=0,D325=""),"",Q325/D325)</f>
        <v>0.12644513344184</v>
      </c>
      <c r="U325" s="65">
        <f>IF(OR(D325=0,D325=""),"",R325/D325)</f>
        <v>0.12554742025949001</v>
      </c>
      <c r="V325" s="65">
        <f>IF(OR(U325=0,U325=""),T325,(T325-U325)/U325)</f>
        <v>7.1503913063187003E-3</v>
      </c>
      <c r="W325" s="65">
        <f>IF(Q325=0,"",(R325/Q325))</f>
        <v>0.99290037379914997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6"/>
  <sheetViews>
    <sheetView workbookViewId="0">
      <selection activeCell="A467" sqref="A467"/>
    </sheetView>
  </sheetViews>
  <sheetFormatPr defaultRowHeight="15"/>
  <cols>
    <col min="1" max="1" width="24" customWidth="1"/>
    <col min="2" max="2" width="24" hidden="1" customWidth="1"/>
    <col min="4" max="6" width="12" customWidth="1"/>
  </cols>
  <sheetData>
    <row r="1" spans="1:6">
      <c r="A1" s="10" t="s">
        <v>29</v>
      </c>
      <c r="B1" s="10" t="s">
        <v>29</v>
      </c>
      <c r="C1" s="10" t="s">
        <v>617</v>
      </c>
      <c r="D1" s="10" t="s">
        <v>30</v>
      </c>
      <c r="E1" s="10" t="s">
        <v>618</v>
      </c>
      <c r="F1" s="10" t="s">
        <v>619</v>
      </c>
    </row>
    <row r="2" spans="1:6">
      <c r="A2" s="12" t="s">
        <v>21</v>
      </c>
      <c r="C2" s="12"/>
      <c r="D2" s="18"/>
      <c r="E2" s="16"/>
      <c r="F2" s="16"/>
    </row>
    <row r="3" spans="1:6">
      <c r="A3" s="13" t="s">
        <v>40</v>
      </c>
      <c r="C3" s="12"/>
      <c r="D3" s="18"/>
      <c r="E3" s="16"/>
      <c r="F3" s="16"/>
    </row>
    <row r="4" spans="1:6">
      <c r="A4" s="68" t="s">
        <v>43</v>
      </c>
      <c r="B4" s="39" t="s">
        <v>44</v>
      </c>
      <c r="C4" s="12" t="s">
        <v>620</v>
      </c>
      <c r="D4" s="18">
        <v>1</v>
      </c>
      <c r="E4" s="16">
        <f t="shared" ref="E4:E10" si="0">IF(D4=0,"",F4/D4)</f>
        <v>49</v>
      </c>
      <c r="F4" s="16">
        <v>49</v>
      </c>
    </row>
    <row r="5" spans="1:6">
      <c r="A5" s="40" t="s">
        <v>621</v>
      </c>
      <c r="B5" s="19"/>
      <c r="C5" s="19"/>
      <c r="D5" s="44">
        <f>SUM(D4:D4)</f>
        <v>1</v>
      </c>
      <c r="E5" s="21">
        <f t="shared" si="0"/>
        <v>49</v>
      </c>
      <c r="F5" s="21">
        <f>SUM(F4:F4)</f>
        <v>49</v>
      </c>
    </row>
    <row r="6" spans="1:6">
      <c r="A6" s="68" t="s">
        <v>45</v>
      </c>
      <c r="B6" s="39" t="s">
        <v>46</v>
      </c>
      <c r="C6" s="12" t="s">
        <v>622</v>
      </c>
      <c r="D6" s="18">
        <v>68</v>
      </c>
      <c r="E6" s="16">
        <f t="shared" si="0"/>
        <v>19.970588235293999</v>
      </c>
      <c r="F6" s="16">
        <v>1358</v>
      </c>
    </row>
    <row r="7" spans="1:6">
      <c r="A7" s="40" t="s">
        <v>623</v>
      </c>
      <c r="B7" s="19"/>
      <c r="C7" s="19"/>
      <c r="D7" s="44">
        <f>SUM(D6:D6)</f>
        <v>68</v>
      </c>
      <c r="E7" s="21">
        <f t="shared" si="0"/>
        <v>19.970588235293999</v>
      </c>
      <c r="F7" s="21">
        <f>SUM(F6:F6)</f>
        <v>1358</v>
      </c>
    </row>
    <row r="8" spans="1:6">
      <c r="A8" s="68" t="s">
        <v>49</v>
      </c>
      <c r="B8" s="39" t="s">
        <v>50</v>
      </c>
      <c r="C8" s="12" t="s">
        <v>624</v>
      </c>
      <c r="D8" s="18">
        <v>1</v>
      </c>
      <c r="E8" s="16">
        <f t="shared" si="0"/>
        <v>20</v>
      </c>
      <c r="F8" s="16">
        <v>20</v>
      </c>
    </row>
    <row r="9" spans="1:6">
      <c r="A9" s="40" t="s">
        <v>625</v>
      </c>
      <c r="B9" s="19"/>
      <c r="C9" s="19"/>
      <c r="D9" s="44">
        <f>SUM(D8:D8)</f>
        <v>1</v>
      </c>
      <c r="E9" s="21">
        <f t="shared" si="0"/>
        <v>20</v>
      </c>
      <c r="F9" s="21">
        <f>SUM(F8:F8)</f>
        <v>20</v>
      </c>
    </row>
    <row r="10" spans="1:6">
      <c r="A10" s="23" t="s">
        <v>51</v>
      </c>
      <c r="B10" s="24"/>
      <c r="C10" s="24"/>
      <c r="D10" s="53">
        <f>SUM(D5,D7,D9)</f>
        <v>70</v>
      </c>
      <c r="E10" s="25">
        <f t="shared" si="0"/>
        <v>20.385714285713998</v>
      </c>
      <c r="F10" s="25">
        <f>SUM(F5,F7,F9)</f>
        <v>1427</v>
      </c>
    </row>
    <row r="11" spans="1:6">
      <c r="A11" s="13" t="s">
        <v>52</v>
      </c>
      <c r="C11" s="12"/>
      <c r="D11" s="18"/>
      <c r="E11" s="16"/>
      <c r="F11" s="16"/>
    </row>
    <row r="12" spans="1:6">
      <c r="A12" s="68" t="s">
        <v>53</v>
      </c>
      <c r="B12" s="39" t="s">
        <v>54</v>
      </c>
      <c r="C12" s="12" t="s">
        <v>53</v>
      </c>
      <c r="D12" s="18">
        <v>1</v>
      </c>
      <c r="E12" s="16">
        <f t="shared" ref="E12:E20" si="1">IF(D12=0,"",F12/D12)</f>
        <v>15</v>
      </c>
      <c r="F12" s="16">
        <v>15</v>
      </c>
    </row>
    <row r="13" spans="1:6">
      <c r="A13" s="40" t="s">
        <v>626</v>
      </c>
      <c r="B13" s="19"/>
      <c r="C13" s="19"/>
      <c r="D13" s="44">
        <f>SUM(D12:D12)</f>
        <v>1</v>
      </c>
      <c r="E13" s="21">
        <f t="shared" si="1"/>
        <v>15</v>
      </c>
      <c r="F13" s="21">
        <f>SUM(F12:F12)</f>
        <v>15</v>
      </c>
    </row>
    <row r="14" spans="1:6">
      <c r="A14" s="68" t="s">
        <v>55</v>
      </c>
      <c r="B14" s="39" t="s">
        <v>56</v>
      </c>
      <c r="C14" s="12" t="s">
        <v>627</v>
      </c>
      <c r="D14" s="18">
        <v>1</v>
      </c>
      <c r="E14" s="16">
        <f t="shared" si="1"/>
        <v>17</v>
      </c>
      <c r="F14" s="16">
        <v>17</v>
      </c>
    </row>
    <row r="15" spans="1:6">
      <c r="A15" s="68" t="s">
        <v>55</v>
      </c>
      <c r="B15" s="39" t="s">
        <v>56</v>
      </c>
      <c r="C15" s="12" t="s">
        <v>628</v>
      </c>
      <c r="D15" s="18">
        <v>30</v>
      </c>
      <c r="E15" s="16">
        <f t="shared" si="1"/>
        <v>14.933333333333</v>
      </c>
      <c r="F15" s="16">
        <v>448</v>
      </c>
    </row>
    <row r="16" spans="1:6">
      <c r="A16" s="68" t="s">
        <v>55</v>
      </c>
      <c r="B16" s="39" t="s">
        <v>56</v>
      </c>
      <c r="C16" s="12" t="s">
        <v>629</v>
      </c>
      <c r="D16" s="18">
        <v>39</v>
      </c>
      <c r="E16" s="16">
        <f t="shared" si="1"/>
        <v>12.205128205128</v>
      </c>
      <c r="F16" s="16">
        <v>476</v>
      </c>
    </row>
    <row r="17" spans="1:6">
      <c r="A17" s="40" t="s">
        <v>630</v>
      </c>
      <c r="B17" s="19"/>
      <c r="C17" s="19"/>
      <c r="D17" s="44">
        <f>SUM(D14:D16)</f>
        <v>70</v>
      </c>
      <c r="E17" s="21">
        <f t="shared" si="1"/>
        <v>13.442857142856999</v>
      </c>
      <c r="F17" s="21">
        <f>SUM(F14:F16)</f>
        <v>941</v>
      </c>
    </row>
    <row r="18" spans="1:6">
      <c r="A18" s="68" t="s">
        <v>65</v>
      </c>
      <c r="B18" s="39" t="s">
        <v>66</v>
      </c>
      <c r="C18" s="12" t="s">
        <v>631</v>
      </c>
      <c r="D18" s="18">
        <v>11</v>
      </c>
      <c r="E18" s="16">
        <f t="shared" si="1"/>
        <v>10</v>
      </c>
      <c r="F18" s="16">
        <v>110</v>
      </c>
    </row>
    <row r="19" spans="1:6">
      <c r="A19" s="40" t="s">
        <v>632</v>
      </c>
      <c r="B19" s="19"/>
      <c r="C19" s="19"/>
      <c r="D19" s="44">
        <f>SUM(D18:D18)</f>
        <v>11</v>
      </c>
      <c r="E19" s="21">
        <f t="shared" si="1"/>
        <v>10</v>
      </c>
      <c r="F19" s="21">
        <f>SUM(F18:F18)</f>
        <v>110</v>
      </c>
    </row>
    <row r="20" spans="1:6">
      <c r="A20" s="23" t="s">
        <v>68</v>
      </c>
      <c r="B20" s="24"/>
      <c r="C20" s="24"/>
      <c r="D20" s="53">
        <f>SUM(D13,D17,D19)</f>
        <v>82</v>
      </c>
      <c r="E20" s="25">
        <f t="shared" si="1"/>
        <v>13</v>
      </c>
      <c r="F20" s="25">
        <f>SUM(F13,F17,F19)</f>
        <v>1066</v>
      </c>
    </row>
    <row r="21" spans="1:6">
      <c r="A21" s="13" t="s">
        <v>69</v>
      </c>
      <c r="C21" s="12"/>
      <c r="D21" s="18"/>
      <c r="E21" s="16"/>
      <c r="F21" s="16"/>
    </row>
    <row r="22" spans="1:6">
      <c r="A22" s="68" t="s">
        <v>72</v>
      </c>
      <c r="B22" s="39" t="s">
        <v>73</v>
      </c>
      <c r="C22" s="12" t="s">
        <v>633</v>
      </c>
      <c r="D22" s="18">
        <v>6</v>
      </c>
      <c r="E22" s="16">
        <f t="shared" ref="E22:E42" si="2">IF(D22=0,"",F22/D22)</f>
        <v>11.666666666667</v>
      </c>
      <c r="F22" s="16">
        <v>70</v>
      </c>
    </row>
    <row r="23" spans="1:6">
      <c r="A23" s="40" t="s">
        <v>634</v>
      </c>
      <c r="B23" s="19"/>
      <c r="C23" s="19"/>
      <c r="D23" s="44">
        <f>SUM(D22:D22)</f>
        <v>6</v>
      </c>
      <c r="E23" s="21">
        <f t="shared" si="2"/>
        <v>11.666666666667</v>
      </c>
      <c r="F23" s="21">
        <f>SUM(F22:F22)</f>
        <v>70</v>
      </c>
    </row>
    <row r="24" spans="1:6">
      <c r="A24" s="68" t="s">
        <v>82</v>
      </c>
      <c r="B24" s="39" t="s">
        <v>83</v>
      </c>
      <c r="C24" s="12" t="s">
        <v>635</v>
      </c>
      <c r="D24" s="18">
        <v>17</v>
      </c>
      <c r="E24" s="16">
        <f t="shared" si="2"/>
        <v>10.117647058824</v>
      </c>
      <c r="F24" s="16">
        <v>172</v>
      </c>
    </row>
    <row r="25" spans="1:6">
      <c r="A25" s="40" t="s">
        <v>636</v>
      </c>
      <c r="B25" s="19"/>
      <c r="C25" s="19"/>
      <c r="D25" s="44">
        <f>SUM(D24:D24)</f>
        <v>17</v>
      </c>
      <c r="E25" s="21">
        <f t="shared" si="2"/>
        <v>10.117647058824</v>
      </c>
      <c r="F25" s="21">
        <f>SUM(F24:F24)</f>
        <v>172</v>
      </c>
    </row>
    <row r="26" spans="1:6">
      <c r="A26" s="68" t="s">
        <v>86</v>
      </c>
      <c r="B26" s="39" t="s">
        <v>637</v>
      </c>
      <c r="C26" s="12" t="s">
        <v>86</v>
      </c>
      <c r="D26" s="18">
        <v>1</v>
      </c>
      <c r="E26" s="16">
        <f t="shared" si="2"/>
        <v>9</v>
      </c>
      <c r="F26" s="16">
        <v>9</v>
      </c>
    </row>
    <row r="27" spans="1:6">
      <c r="A27" s="40" t="s">
        <v>638</v>
      </c>
      <c r="B27" s="19"/>
      <c r="C27" s="19"/>
      <c r="D27" s="44">
        <f>SUM(D26:D26)</f>
        <v>1</v>
      </c>
      <c r="E27" s="21">
        <f t="shared" si="2"/>
        <v>9</v>
      </c>
      <c r="F27" s="21">
        <f>SUM(F26:F26)</f>
        <v>9</v>
      </c>
    </row>
    <row r="28" spans="1:6">
      <c r="A28" s="68" t="s">
        <v>88</v>
      </c>
      <c r="B28" s="39" t="s">
        <v>89</v>
      </c>
      <c r="C28" s="12" t="s">
        <v>639</v>
      </c>
      <c r="D28" s="18">
        <v>5</v>
      </c>
      <c r="E28" s="16">
        <f t="shared" si="2"/>
        <v>3</v>
      </c>
      <c r="F28" s="16">
        <v>15</v>
      </c>
    </row>
    <row r="29" spans="1:6">
      <c r="A29" s="40" t="s">
        <v>640</v>
      </c>
      <c r="B29" s="19"/>
      <c r="C29" s="19"/>
      <c r="D29" s="44">
        <f>SUM(D28:D28)</f>
        <v>5</v>
      </c>
      <c r="E29" s="21">
        <f t="shared" si="2"/>
        <v>3</v>
      </c>
      <c r="F29" s="21">
        <f>SUM(F28:F28)</f>
        <v>15</v>
      </c>
    </row>
    <row r="30" spans="1:6">
      <c r="A30" s="68" t="s">
        <v>90</v>
      </c>
      <c r="B30" s="39" t="s">
        <v>641</v>
      </c>
      <c r="C30" s="12" t="s">
        <v>642</v>
      </c>
      <c r="D30" s="18">
        <v>13</v>
      </c>
      <c r="E30" s="16">
        <f t="shared" si="2"/>
        <v>11.846153846153999</v>
      </c>
      <c r="F30" s="16">
        <v>154</v>
      </c>
    </row>
    <row r="31" spans="1:6">
      <c r="A31" s="68" t="s">
        <v>90</v>
      </c>
      <c r="B31" s="39" t="s">
        <v>641</v>
      </c>
      <c r="C31" s="12" t="s">
        <v>643</v>
      </c>
      <c r="D31" s="18">
        <v>14</v>
      </c>
      <c r="E31" s="16">
        <f t="shared" si="2"/>
        <v>5</v>
      </c>
      <c r="F31" s="16">
        <v>70</v>
      </c>
    </row>
    <row r="32" spans="1:6">
      <c r="A32" s="68" t="s">
        <v>90</v>
      </c>
      <c r="B32" s="39" t="s">
        <v>641</v>
      </c>
      <c r="C32" s="12" t="s">
        <v>644</v>
      </c>
      <c r="D32" s="18">
        <v>26</v>
      </c>
      <c r="E32" s="16">
        <f t="shared" si="2"/>
        <v>14.538461538462</v>
      </c>
      <c r="F32" s="16">
        <v>378</v>
      </c>
    </row>
    <row r="33" spans="1:6">
      <c r="A33" s="68" t="s">
        <v>90</v>
      </c>
      <c r="B33" s="39" t="s">
        <v>641</v>
      </c>
      <c r="C33" s="12" t="s">
        <v>645</v>
      </c>
      <c r="D33" s="18">
        <v>80</v>
      </c>
      <c r="E33" s="16">
        <f t="shared" si="2"/>
        <v>7</v>
      </c>
      <c r="F33" s="16">
        <v>560</v>
      </c>
    </row>
    <row r="34" spans="1:6">
      <c r="A34" s="40" t="s">
        <v>646</v>
      </c>
      <c r="B34" s="19"/>
      <c r="C34" s="19"/>
      <c r="D34" s="44">
        <f>SUM(D30:D33)</f>
        <v>133</v>
      </c>
      <c r="E34" s="21">
        <f t="shared" si="2"/>
        <v>8.7368421052632002</v>
      </c>
      <c r="F34" s="21">
        <f>SUM(F30:F33)</f>
        <v>1162</v>
      </c>
    </row>
    <row r="35" spans="1:6">
      <c r="A35" s="68" t="s">
        <v>94</v>
      </c>
      <c r="B35" s="39" t="s">
        <v>647</v>
      </c>
      <c r="C35" s="12" t="s">
        <v>648</v>
      </c>
      <c r="D35" s="18">
        <v>1</v>
      </c>
      <c r="E35" s="16">
        <f t="shared" si="2"/>
        <v>13</v>
      </c>
      <c r="F35" s="16">
        <v>13</v>
      </c>
    </row>
    <row r="36" spans="1:6">
      <c r="A36" s="68" t="s">
        <v>94</v>
      </c>
      <c r="B36" s="39" t="s">
        <v>647</v>
      </c>
      <c r="C36" s="12" t="s">
        <v>94</v>
      </c>
      <c r="D36" s="18">
        <v>2</v>
      </c>
      <c r="E36" s="16">
        <f t="shared" si="2"/>
        <v>9</v>
      </c>
      <c r="F36" s="16">
        <v>18</v>
      </c>
    </row>
    <row r="37" spans="1:6">
      <c r="A37" s="40" t="s">
        <v>649</v>
      </c>
      <c r="B37" s="19"/>
      <c r="C37" s="19"/>
      <c r="D37" s="44">
        <f>SUM(D35:D36)</f>
        <v>3</v>
      </c>
      <c r="E37" s="21">
        <f t="shared" si="2"/>
        <v>10.333333333333</v>
      </c>
      <c r="F37" s="21">
        <f>SUM(F35:F36)</f>
        <v>31</v>
      </c>
    </row>
    <row r="38" spans="1:6">
      <c r="A38" s="68" t="s">
        <v>104</v>
      </c>
      <c r="B38" s="39" t="s">
        <v>105</v>
      </c>
      <c r="C38" s="12" t="s">
        <v>650</v>
      </c>
      <c r="D38" s="18">
        <v>11</v>
      </c>
      <c r="E38" s="16">
        <f t="shared" si="2"/>
        <v>7</v>
      </c>
      <c r="F38" s="16">
        <v>77</v>
      </c>
    </row>
    <row r="39" spans="1:6">
      <c r="A39" s="68" t="s">
        <v>104</v>
      </c>
      <c r="B39" s="39" t="s">
        <v>105</v>
      </c>
      <c r="C39" s="12" t="s">
        <v>651</v>
      </c>
      <c r="D39" s="18">
        <v>31</v>
      </c>
      <c r="E39" s="16">
        <f t="shared" si="2"/>
        <v>10</v>
      </c>
      <c r="F39" s="16">
        <v>310</v>
      </c>
    </row>
    <row r="40" spans="1:6">
      <c r="A40" s="68" t="s">
        <v>104</v>
      </c>
      <c r="B40" s="39" t="s">
        <v>105</v>
      </c>
      <c r="C40" s="12" t="s">
        <v>652</v>
      </c>
      <c r="D40" s="18">
        <v>75</v>
      </c>
      <c r="E40" s="16">
        <f t="shared" si="2"/>
        <v>13.04</v>
      </c>
      <c r="F40" s="16">
        <v>978</v>
      </c>
    </row>
    <row r="41" spans="1:6">
      <c r="A41" s="40" t="s">
        <v>653</v>
      </c>
      <c r="B41" s="19"/>
      <c r="C41" s="19"/>
      <c r="D41" s="44">
        <f>SUM(D38:D40)</f>
        <v>117</v>
      </c>
      <c r="E41" s="21">
        <f t="shared" si="2"/>
        <v>11.666666666667</v>
      </c>
      <c r="F41" s="21">
        <f>SUM(F38:F40)</f>
        <v>1365</v>
      </c>
    </row>
    <row r="42" spans="1:6">
      <c r="A42" s="23" t="s">
        <v>110</v>
      </c>
      <c r="B42" s="24"/>
      <c r="C42" s="24"/>
      <c r="D42" s="53">
        <f>SUM(D23,D25,D27,D29,D34,D37,D41)</f>
        <v>282</v>
      </c>
      <c r="E42" s="25">
        <f t="shared" si="2"/>
        <v>10.014184397163</v>
      </c>
      <c r="F42" s="25">
        <f>SUM(F23,F25,F27,F29,F34,F37,F41)</f>
        <v>2824</v>
      </c>
    </row>
    <row r="43" spans="1:6">
      <c r="A43" s="13" t="s">
        <v>119</v>
      </c>
      <c r="C43" s="12"/>
      <c r="D43" s="18"/>
      <c r="E43" s="16"/>
      <c r="F43" s="16"/>
    </row>
    <row r="44" spans="1:6">
      <c r="A44" s="68" t="s">
        <v>120</v>
      </c>
      <c r="B44" s="39" t="s">
        <v>121</v>
      </c>
      <c r="C44" s="12" t="s">
        <v>654</v>
      </c>
      <c r="D44" s="18">
        <v>12</v>
      </c>
      <c r="E44" s="16">
        <f t="shared" ref="E44:E57" si="3">IF(D44=0,"",F44/D44)</f>
        <v>9.6666666666666998</v>
      </c>
      <c r="F44" s="16">
        <v>116</v>
      </c>
    </row>
    <row r="45" spans="1:6">
      <c r="A45" s="40" t="s">
        <v>655</v>
      </c>
      <c r="B45" s="19"/>
      <c r="C45" s="19"/>
      <c r="D45" s="44">
        <f>SUM(D44:D44)</f>
        <v>12</v>
      </c>
      <c r="E45" s="21">
        <f t="shared" si="3"/>
        <v>9.6666666666666998</v>
      </c>
      <c r="F45" s="21">
        <f>SUM(F44:F44)</f>
        <v>116</v>
      </c>
    </row>
    <row r="46" spans="1:6">
      <c r="A46" s="68" t="s">
        <v>128</v>
      </c>
      <c r="B46" s="39" t="s">
        <v>129</v>
      </c>
      <c r="C46" s="12" t="s">
        <v>656</v>
      </c>
      <c r="D46" s="18">
        <v>1</v>
      </c>
      <c r="E46" s="16">
        <f t="shared" si="3"/>
        <v>9</v>
      </c>
      <c r="F46" s="16">
        <v>9</v>
      </c>
    </row>
    <row r="47" spans="1:6">
      <c r="A47" s="40" t="s">
        <v>657</v>
      </c>
      <c r="B47" s="19"/>
      <c r="C47" s="19"/>
      <c r="D47" s="44">
        <f>SUM(D46:D46)</f>
        <v>1</v>
      </c>
      <c r="E47" s="21">
        <f t="shared" si="3"/>
        <v>9</v>
      </c>
      <c r="F47" s="21">
        <f>SUM(F46:F46)</f>
        <v>9</v>
      </c>
    </row>
    <row r="48" spans="1:6">
      <c r="A48" s="68" t="s">
        <v>134</v>
      </c>
      <c r="B48" s="39" t="s">
        <v>658</v>
      </c>
      <c r="C48" s="12" t="s">
        <v>659</v>
      </c>
      <c r="D48" s="18">
        <v>41</v>
      </c>
      <c r="E48" s="16">
        <f t="shared" si="3"/>
        <v>14.036585365854</v>
      </c>
      <c r="F48" s="16">
        <v>575.5</v>
      </c>
    </row>
    <row r="49" spans="1:6">
      <c r="A49" s="40" t="s">
        <v>660</v>
      </c>
      <c r="B49" s="19"/>
      <c r="C49" s="19"/>
      <c r="D49" s="44">
        <f>SUM(D48:D48)</f>
        <v>41</v>
      </c>
      <c r="E49" s="21">
        <f t="shared" si="3"/>
        <v>14.036585365854</v>
      </c>
      <c r="F49" s="21">
        <f>SUM(F48:F48)</f>
        <v>575.5</v>
      </c>
    </row>
    <row r="50" spans="1:6">
      <c r="A50" s="68" t="s">
        <v>136</v>
      </c>
      <c r="B50" s="39" t="s">
        <v>137</v>
      </c>
      <c r="C50" s="12" t="s">
        <v>661</v>
      </c>
      <c r="D50" s="18">
        <v>1</v>
      </c>
      <c r="E50" s="16">
        <f t="shared" si="3"/>
        <v>11</v>
      </c>
      <c r="F50" s="16">
        <v>11</v>
      </c>
    </row>
    <row r="51" spans="1:6">
      <c r="A51" s="68" t="s">
        <v>136</v>
      </c>
      <c r="B51" s="39" t="s">
        <v>137</v>
      </c>
      <c r="C51" s="12" t="s">
        <v>662</v>
      </c>
      <c r="D51" s="18">
        <v>2</v>
      </c>
      <c r="E51" s="16">
        <f t="shared" si="3"/>
        <v>14</v>
      </c>
      <c r="F51" s="16">
        <v>28</v>
      </c>
    </row>
    <row r="52" spans="1:6">
      <c r="A52" s="40" t="s">
        <v>663</v>
      </c>
      <c r="B52" s="19"/>
      <c r="C52" s="19"/>
      <c r="D52" s="44">
        <f>SUM(D50:D51)</f>
        <v>3</v>
      </c>
      <c r="E52" s="21">
        <f t="shared" si="3"/>
        <v>13</v>
      </c>
      <c r="F52" s="21">
        <f>SUM(F50:F51)</f>
        <v>39</v>
      </c>
    </row>
    <row r="53" spans="1:6">
      <c r="A53" s="68" t="s">
        <v>138</v>
      </c>
      <c r="B53" s="39" t="s">
        <v>139</v>
      </c>
      <c r="C53" s="12" t="s">
        <v>664</v>
      </c>
      <c r="D53" s="18">
        <v>1</v>
      </c>
      <c r="E53" s="16">
        <f t="shared" si="3"/>
        <v>9</v>
      </c>
      <c r="F53" s="16">
        <v>9</v>
      </c>
    </row>
    <row r="54" spans="1:6">
      <c r="A54" s="40" t="s">
        <v>665</v>
      </c>
      <c r="B54" s="19"/>
      <c r="C54" s="19"/>
      <c r="D54" s="44">
        <f>SUM(D53:D53)</f>
        <v>1</v>
      </c>
      <c r="E54" s="21">
        <f t="shared" si="3"/>
        <v>9</v>
      </c>
      <c r="F54" s="21">
        <f>SUM(F53:F53)</f>
        <v>9</v>
      </c>
    </row>
    <row r="55" spans="1:6">
      <c r="A55" s="68" t="s">
        <v>146</v>
      </c>
      <c r="B55" s="39" t="s">
        <v>666</v>
      </c>
      <c r="C55" s="12" t="s">
        <v>667</v>
      </c>
      <c r="D55" s="18">
        <v>61</v>
      </c>
      <c r="E55" s="16">
        <f t="shared" si="3"/>
        <v>2.4426229508196999</v>
      </c>
      <c r="F55" s="16">
        <v>149</v>
      </c>
    </row>
    <row r="56" spans="1:6">
      <c r="A56" s="40" t="s">
        <v>668</v>
      </c>
      <c r="B56" s="19"/>
      <c r="C56" s="19"/>
      <c r="D56" s="44">
        <f>SUM(D55:D55)</f>
        <v>61</v>
      </c>
      <c r="E56" s="21">
        <f t="shared" si="3"/>
        <v>2.4426229508196999</v>
      </c>
      <c r="F56" s="21">
        <f>SUM(F55:F55)</f>
        <v>149</v>
      </c>
    </row>
    <row r="57" spans="1:6">
      <c r="A57" s="23" t="s">
        <v>150</v>
      </c>
      <c r="B57" s="24"/>
      <c r="C57" s="24"/>
      <c r="D57" s="53">
        <f>SUM(D45,D47,D49,D52,D54,D56)</f>
        <v>119</v>
      </c>
      <c r="E57" s="25">
        <f t="shared" si="3"/>
        <v>7.5420168067226996</v>
      </c>
      <c r="F57" s="25">
        <f>SUM(F45,F47,F49,F52,F54,F56)</f>
        <v>897.5</v>
      </c>
    </row>
    <row r="58" spans="1:6">
      <c r="A58" s="13" t="s">
        <v>151</v>
      </c>
      <c r="C58" s="12"/>
      <c r="D58" s="18"/>
      <c r="E58" s="16"/>
      <c r="F58" s="16"/>
    </row>
    <row r="59" spans="1:6">
      <c r="A59" s="68" t="s">
        <v>154</v>
      </c>
      <c r="B59" s="39" t="s">
        <v>155</v>
      </c>
      <c r="C59" s="12" t="s">
        <v>669</v>
      </c>
      <c r="D59" s="18">
        <v>1</v>
      </c>
      <c r="E59" s="16">
        <f t="shared" ref="E59:E69" si="4">IF(D59=0,"",F59/D59)</f>
        <v>14</v>
      </c>
      <c r="F59" s="16">
        <v>14</v>
      </c>
    </row>
    <row r="60" spans="1:6">
      <c r="A60" s="68" t="s">
        <v>154</v>
      </c>
      <c r="B60" s="39" t="s">
        <v>155</v>
      </c>
      <c r="C60" s="12" t="s">
        <v>670</v>
      </c>
      <c r="D60" s="18">
        <v>56</v>
      </c>
      <c r="E60" s="16">
        <f t="shared" si="4"/>
        <v>13.133928571428999</v>
      </c>
      <c r="F60" s="16">
        <v>735.5</v>
      </c>
    </row>
    <row r="61" spans="1:6">
      <c r="A61" s="40" t="s">
        <v>671</v>
      </c>
      <c r="B61" s="19"/>
      <c r="C61" s="19"/>
      <c r="D61" s="44">
        <f>SUM(D59:D60)</f>
        <v>57</v>
      </c>
      <c r="E61" s="21">
        <f t="shared" si="4"/>
        <v>13.149122807017999</v>
      </c>
      <c r="F61" s="21">
        <f>SUM(F59:F60)</f>
        <v>749.5</v>
      </c>
    </row>
    <row r="62" spans="1:6">
      <c r="A62" s="68" t="s">
        <v>158</v>
      </c>
      <c r="B62" s="39" t="s">
        <v>159</v>
      </c>
      <c r="C62" s="12" t="s">
        <v>672</v>
      </c>
      <c r="D62" s="18">
        <v>36</v>
      </c>
      <c r="E62" s="16">
        <f t="shared" si="4"/>
        <v>14.625</v>
      </c>
      <c r="F62" s="16">
        <v>526.5</v>
      </c>
    </row>
    <row r="63" spans="1:6">
      <c r="A63" s="40" t="s">
        <v>673</v>
      </c>
      <c r="B63" s="19"/>
      <c r="C63" s="19"/>
      <c r="D63" s="44">
        <f>SUM(D62:D62)</f>
        <v>36</v>
      </c>
      <c r="E63" s="21">
        <f t="shared" si="4"/>
        <v>14.625</v>
      </c>
      <c r="F63" s="21">
        <f>SUM(F62:F62)</f>
        <v>526.5</v>
      </c>
    </row>
    <row r="64" spans="1:6">
      <c r="A64" s="68" t="s">
        <v>164</v>
      </c>
      <c r="B64" s="39" t="s">
        <v>674</v>
      </c>
      <c r="C64" s="12" t="s">
        <v>675</v>
      </c>
      <c r="D64" s="18">
        <v>1</v>
      </c>
      <c r="E64" s="16">
        <f t="shared" si="4"/>
        <v>600</v>
      </c>
      <c r="F64" s="16">
        <v>600</v>
      </c>
    </row>
    <row r="65" spans="1:6">
      <c r="A65" s="68" t="s">
        <v>164</v>
      </c>
      <c r="B65" s="39" t="s">
        <v>674</v>
      </c>
      <c r="C65" s="12" t="s">
        <v>164</v>
      </c>
      <c r="D65" s="18">
        <v>35</v>
      </c>
      <c r="E65" s="16">
        <f t="shared" si="4"/>
        <v>12.371428571429</v>
      </c>
      <c r="F65" s="16">
        <v>433</v>
      </c>
    </row>
    <row r="66" spans="1:6">
      <c r="A66" s="40" t="s">
        <v>676</v>
      </c>
      <c r="B66" s="19"/>
      <c r="C66" s="19"/>
      <c r="D66" s="44">
        <f>SUM(D64:D65)</f>
        <v>36</v>
      </c>
      <c r="E66" s="21">
        <f t="shared" si="4"/>
        <v>28.694444444443999</v>
      </c>
      <c r="F66" s="21">
        <f>SUM(F64:F65)</f>
        <v>1033</v>
      </c>
    </row>
    <row r="67" spans="1:6">
      <c r="A67" s="68" t="s">
        <v>166</v>
      </c>
      <c r="B67" s="39" t="s">
        <v>167</v>
      </c>
      <c r="C67" s="12" t="s">
        <v>677</v>
      </c>
      <c r="D67" s="18">
        <v>2</v>
      </c>
      <c r="E67" s="16">
        <f t="shared" si="4"/>
        <v>11</v>
      </c>
      <c r="F67" s="16">
        <v>22</v>
      </c>
    </row>
    <row r="68" spans="1:6">
      <c r="A68" s="40" t="s">
        <v>678</v>
      </c>
      <c r="B68" s="19"/>
      <c r="C68" s="19"/>
      <c r="D68" s="44">
        <f>SUM(D67:D67)</f>
        <v>2</v>
      </c>
      <c r="E68" s="21">
        <f t="shared" si="4"/>
        <v>11</v>
      </c>
      <c r="F68" s="21">
        <f>SUM(F67:F67)</f>
        <v>22</v>
      </c>
    </row>
    <row r="69" spans="1:6">
      <c r="A69" s="23" t="s">
        <v>172</v>
      </c>
      <c r="B69" s="24"/>
      <c r="C69" s="24"/>
      <c r="D69" s="53">
        <f>SUM(D61,D63,D66,D68)</f>
        <v>131</v>
      </c>
      <c r="E69" s="25">
        <f t="shared" si="4"/>
        <v>17.793893129771</v>
      </c>
      <c r="F69" s="25">
        <f>SUM(F61,F63,F66,F68)</f>
        <v>2331</v>
      </c>
    </row>
    <row r="70" spans="1:6">
      <c r="A70" s="13" t="s">
        <v>173</v>
      </c>
      <c r="C70" s="12"/>
      <c r="D70" s="18"/>
      <c r="E70" s="16"/>
      <c r="F70" s="16"/>
    </row>
    <row r="71" spans="1:6">
      <c r="A71" s="68" t="s">
        <v>176</v>
      </c>
      <c r="B71" s="39" t="s">
        <v>177</v>
      </c>
      <c r="C71" s="12" t="s">
        <v>679</v>
      </c>
      <c r="D71" s="18">
        <v>3</v>
      </c>
      <c r="E71" s="16">
        <f t="shared" ref="E71:E102" si="5">IF(D71=0,"",F71/D71)</f>
        <v>20</v>
      </c>
      <c r="F71" s="16">
        <v>60</v>
      </c>
    </row>
    <row r="72" spans="1:6">
      <c r="A72" s="40" t="s">
        <v>680</v>
      </c>
      <c r="B72" s="19"/>
      <c r="C72" s="19"/>
      <c r="D72" s="44">
        <f>SUM(D71:D71)</f>
        <v>3</v>
      </c>
      <c r="E72" s="21">
        <f t="shared" si="5"/>
        <v>20</v>
      </c>
      <c r="F72" s="21">
        <f>SUM(F71:F71)</f>
        <v>60</v>
      </c>
    </row>
    <row r="73" spans="1:6">
      <c r="A73" s="68" t="s">
        <v>178</v>
      </c>
      <c r="B73" s="39" t="s">
        <v>179</v>
      </c>
      <c r="C73" s="12" t="s">
        <v>681</v>
      </c>
      <c r="D73" s="18">
        <v>1</v>
      </c>
      <c r="E73" s="16">
        <f t="shared" si="5"/>
        <v>1500</v>
      </c>
      <c r="F73" s="16">
        <v>1500</v>
      </c>
    </row>
    <row r="74" spans="1:6">
      <c r="A74" s="40" t="s">
        <v>682</v>
      </c>
      <c r="B74" s="19"/>
      <c r="C74" s="19"/>
      <c r="D74" s="44">
        <f>SUM(D73:D73)</f>
        <v>1</v>
      </c>
      <c r="E74" s="21">
        <f t="shared" si="5"/>
        <v>1500</v>
      </c>
      <c r="F74" s="21">
        <f>SUM(F73:F73)</f>
        <v>1500</v>
      </c>
    </row>
    <row r="75" spans="1:6">
      <c r="A75" s="68" t="s">
        <v>182</v>
      </c>
      <c r="B75" s="39" t="s">
        <v>683</v>
      </c>
      <c r="C75" s="12" t="s">
        <v>684</v>
      </c>
      <c r="D75" s="18">
        <v>3</v>
      </c>
      <c r="E75" s="16">
        <f t="shared" si="5"/>
        <v>900</v>
      </c>
      <c r="F75" s="16">
        <v>2700</v>
      </c>
    </row>
    <row r="76" spans="1:6">
      <c r="A76" s="40" t="s">
        <v>685</v>
      </c>
      <c r="B76" s="19"/>
      <c r="C76" s="19"/>
      <c r="D76" s="44">
        <f>SUM(D75:D75)</f>
        <v>3</v>
      </c>
      <c r="E76" s="21">
        <f t="shared" si="5"/>
        <v>900</v>
      </c>
      <c r="F76" s="21">
        <f>SUM(F75:F75)</f>
        <v>2700</v>
      </c>
    </row>
    <row r="77" spans="1:6">
      <c r="A77" s="68" t="s">
        <v>184</v>
      </c>
      <c r="B77" s="39" t="s">
        <v>185</v>
      </c>
      <c r="C77" s="12" t="s">
        <v>686</v>
      </c>
      <c r="D77" s="18">
        <v>24</v>
      </c>
      <c r="E77" s="16">
        <f t="shared" si="5"/>
        <v>700</v>
      </c>
      <c r="F77" s="16">
        <v>16800</v>
      </c>
    </row>
    <row r="78" spans="1:6">
      <c r="A78" s="68" t="s">
        <v>184</v>
      </c>
      <c r="B78" s="39" t="s">
        <v>185</v>
      </c>
      <c r="C78" s="12" t="s">
        <v>687</v>
      </c>
      <c r="D78" s="18">
        <v>223</v>
      </c>
      <c r="E78" s="16">
        <f t="shared" si="5"/>
        <v>15.417040358744</v>
      </c>
      <c r="F78" s="16">
        <v>3438</v>
      </c>
    </row>
    <row r="79" spans="1:6">
      <c r="A79" s="40" t="s">
        <v>688</v>
      </c>
      <c r="B79" s="19"/>
      <c r="C79" s="19"/>
      <c r="D79" s="44">
        <f>SUM(D77:D78)</f>
        <v>247</v>
      </c>
      <c r="E79" s="21">
        <f t="shared" si="5"/>
        <v>81.935222672064995</v>
      </c>
      <c r="F79" s="21">
        <f>SUM(F77:F78)</f>
        <v>20238</v>
      </c>
    </row>
    <row r="80" spans="1:6">
      <c r="A80" s="68" t="s">
        <v>186</v>
      </c>
      <c r="B80" s="39" t="s">
        <v>187</v>
      </c>
      <c r="C80" s="12" t="s">
        <v>689</v>
      </c>
      <c r="D80" s="18">
        <v>11</v>
      </c>
      <c r="E80" s="16">
        <f t="shared" si="5"/>
        <v>55</v>
      </c>
      <c r="F80" s="16">
        <v>605</v>
      </c>
    </row>
    <row r="81" spans="1:6">
      <c r="A81" s="40" t="s">
        <v>690</v>
      </c>
      <c r="B81" s="19"/>
      <c r="C81" s="19"/>
      <c r="D81" s="44">
        <f>SUM(D80:D80)</f>
        <v>11</v>
      </c>
      <c r="E81" s="21">
        <f t="shared" si="5"/>
        <v>55</v>
      </c>
      <c r="F81" s="21">
        <f>SUM(F80:F80)</f>
        <v>605</v>
      </c>
    </row>
    <row r="82" spans="1:6">
      <c r="A82" s="68" t="s">
        <v>188</v>
      </c>
      <c r="B82" s="39" t="s">
        <v>189</v>
      </c>
      <c r="C82" s="12" t="s">
        <v>691</v>
      </c>
      <c r="D82" s="18">
        <v>7</v>
      </c>
      <c r="E82" s="16">
        <f t="shared" si="5"/>
        <v>46</v>
      </c>
      <c r="F82" s="16">
        <v>322</v>
      </c>
    </row>
    <row r="83" spans="1:6">
      <c r="A83" s="68" t="s">
        <v>188</v>
      </c>
      <c r="B83" s="39" t="s">
        <v>189</v>
      </c>
      <c r="C83" s="12" t="s">
        <v>692</v>
      </c>
      <c r="D83" s="18">
        <v>18</v>
      </c>
      <c r="E83" s="16">
        <f t="shared" si="5"/>
        <v>800</v>
      </c>
      <c r="F83" s="16">
        <v>14400</v>
      </c>
    </row>
    <row r="84" spans="1:6">
      <c r="A84" s="68" t="s">
        <v>188</v>
      </c>
      <c r="B84" s="39" t="s">
        <v>189</v>
      </c>
      <c r="C84" s="12" t="s">
        <v>693</v>
      </c>
      <c r="D84" s="18">
        <v>59</v>
      </c>
      <c r="E84" s="16">
        <f t="shared" si="5"/>
        <v>12</v>
      </c>
      <c r="F84" s="16">
        <v>708</v>
      </c>
    </row>
    <row r="85" spans="1:6">
      <c r="A85" s="68" t="s">
        <v>188</v>
      </c>
      <c r="B85" s="39" t="s">
        <v>189</v>
      </c>
      <c r="C85" s="12" t="s">
        <v>694</v>
      </c>
      <c r="D85" s="18">
        <v>259</v>
      </c>
      <c r="E85" s="16">
        <f t="shared" si="5"/>
        <v>16.218146718147</v>
      </c>
      <c r="F85" s="16">
        <v>4200.5</v>
      </c>
    </row>
    <row r="86" spans="1:6">
      <c r="A86" s="40" t="s">
        <v>695</v>
      </c>
      <c r="B86" s="19"/>
      <c r="C86" s="19"/>
      <c r="D86" s="44">
        <f>SUM(D82:D85)</f>
        <v>343</v>
      </c>
      <c r="E86" s="21">
        <f t="shared" si="5"/>
        <v>57.231778425656003</v>
      </c>
      <c r="F86" s="21">
        <f>SUM(F82:F85)</f>
        <v>19630.5</v>
      </c>
    </row>
    <row r="87" spans="1:6">
      <c r="A87" s="68" t="s">
        <v>190</v>
      </c>
      <c r="B87" s="39" t="s">
        <v>191</v>
      </c>
      <c r="C87" s="12" t="s">
        <v>696</v>
      </c>
      <c r="D87" s="18">
        <v>3</v>
      </c>
      <c r="E87" s="16">
        <f t="shared" si="5"/>
        <v>1600</v>
      </c>
      <c r="F87" s="16">
        <v>4800</v>
      </c>
    </row>
    <row r="88" spans="1:6">
      <c r="A88" s="40" t="s">
        <v>697</v>
      </c>
      <c r="B88" s="19"/>
      <c r="C88" s="19"/>
      <c r="D88" s="44">
        <f>SUM(D87:D87)</f>
        <v>3</v>
      </c>
      <c r="E88" s="21">
        <f t="shared" si="5"/>
        <v>1600</v>
      </c>
      <c r="F88" s="21">
        <f>SUM(F87:F87)</f>
        <v>4800</v>
      </c>
    </row>
    <row r="89" spans="1:6">
      <c r="A89" s="68" t="s">
        <v>192</v>
      </c>
      <c r="B89" s="39" t="s">
        <v>698</v>
      </c>
      <c r="C89" s="12" t="s">
        <v>699</v>
      </c>
      <c r="D89" s="18">
        <v>3</v>
      </c>
      <c r="E89" s="16">
        <f t="shared" si="5"/>
        <v>65.989999999999995</v>
      </c>
      <c r="F89" s="16">
        <v>197.97</v>
      </c>
    </row>
    <row r="90" spans="1:6">
      <c r="A90" s="68" t="s">
        <v>192</v>
      </c>
      <c r="B90" s="39" t="s">
        <v>698</v>
      </c>
      <c r="C90" s="12" t="s">
        <v>700</v>
      </c>
      <c r="D90" s="18">
        <v>5</v>
      </c>
      <c r="E90" s="16">
        <f t="shared" si="5"/>
        <v>12</v>
      </c>
      <c r="F90" s="16">
        <v>60</v>
      </c>
    </row>
    <row r="91" spans="1:6">
      <c r="A91" s="40" t="s">
        <v>701</v>
      </c>
      <c r="B91" s="19"/>
      <c r="C91" s="19"/>
      <c r="D91" s="44">
        <f>SUM(D89:D90)</f>
        <v>8</v>
      </c>
      <c r="E91" s="21">
        <f t="shared" si="5"/>
        <v>32.246250000000003</v>
      </c>
      <c r="F91" s="21">
        <f>SUM(F89:F90)</f>
        <v>257.97000000000003</v>
      </c>
    </row>
    <row r="92" spans="1:6">
      <c r="A92" s="68" t="s">
        <v>194</v>
      </c>
      <c r="B92" s="39" t="s">
        <v>195</v>
      </c>
      <c r="C92" s="12" t="s">
        <v>702</v>
      </c>
      <c r="D92" s="18">
        <v>1</v>
      </c>
      <c r="E92" s="16">
        <f t="shared" si="5"/>
        <v>20</v>
      </c>
      <c r="F92" s="16">
        <v>20</v>
      </c>
    </row>
    <row r="93" spans="1:6">
      <c r="A93" s="40" t="s">
        <v>703</v>
      </c>
      <c r="B93" s="19"/>
      <c r="C93" s="19"/>
      <c r="D93" s="44">
        <f>SUM(D92:D92)</f>
        <v>1</v>
      </c>
      <c r="E93" s="21">
        <f t="shared" si="5"/>
        <v>20</v>
      </c>
      <c r="F93" s="21">
        <f>SUM(F92:F92)</f>
        <v>20</v>
      </c>
    </row>
    <row r="94" spans="1:6">
      <c r="A94" s="68" t="s">
        <v>196</v>
      </c>
      <c r="B94" s="39" t="s">
        <v>197</v>
      </c>
      <c r="C94" s="12" t="s">
        <v>704</v>
      </c>
      <c r="D94" s="18">
        <v>3</v>
      </c>
      <c r="E94" s="16">
        <f t="shared" si="5"/>
        <v>90.666666666666998</v>
      </c>
      <c r="F94" s="16">
        <v>272</v>
      </c>
    </row>
    <row r="95" spans="1:6">
      <c r="A95" s="68" t="s">
        <v>196</v>
      </c>
      <c r="B95" s="39" t="s">
        <v>197</v>
      </c>
      <c r="C95" s="12" t="s">
        <v>705</v>
      </c>
      <c r="D95" s="18">
        <v>13</v>
      </c>
      <c r="E95" s="16">
        <f t="shared" si="5"/>
        <v>1500</v>
      </c>
      <c r="F95" s="16">
        <v>19500</v>
      </c>
    </row>
    <row r="96" spans="1:6">
      <c r="A96" s="68" t="s">
        <v>196</v>
      </c>
      <c r="B96" s="39" t="s">
        <v>197</v>
      </c>
      <c r="C96" s="12" t="s">
        <v>706</v>
      </c>
      <c r="D96" s="18">
        <v>20</v>
      </c>
      <c r="E96" s="16">
        <f t="shared" si="5"/>
        <v>43</v>
      </c>
      <c r="F96" s="16">
        <v>860</v>
      </c>
    </row>
    <row r="97" spans="1:6">
      <c r="A97" s="40" t="s">
        <v>707</v>
      </c>
      <c r="B97" s="19"/>
      <c r="C97" s="19"/>
      <c r="D97" s="44">
        <f>SUM(D94:D96)</f>
        <v>36</v>
      </c>
      <c r="E97" s="21">
        <f t="shared" si="5"/>
        <v>573.11111111110995</v>
      </c>
      <c r="F97" s="21">
        <f>SUM(F94:F96)</f>
        <v>20632</v>
      </c>
    </row>
    <row r="98" spans="1:6">
      <c r="A98" s="68" t="s">
        <v>198</v>
      </c>
      <c r="B98" s="39" t="s">
        <v>199</v>
      </c>
      <c r="C98" s="12" t="s">
        <v>708</v>
      </c>
      <c r="D98" s="18">
        <v>17</v>
      </c>
      <c r="E98" s="16">
        <f t="shared" si="5"/>
        <v>12</v>
      </c>
      <c r="F98" s="16">
        <v>204</v>
      </c>
    </row>
    <row r="99" spans="1:6">
      <c r="A99" s="40" t="s">
        <v>709</v>
      </c>
      <c r="B99" s="19"/>
      <c r="C99" s="19"/>
      <c r="D99" s="44">
        <f>SUM(D98:D98)</f>
        <v>17</v>
      </c>
      <c r="E99" s="21">
        <f t="shared" si="5"/>
        <v>12</v>
      </c>
      <c r="F99" s="21">
        <f>SUM(F98:F98)</f>
        <v>204</v>
      </c>
    </row>
    <row r="100" spans="1:6">
      <c r="A100" s="68" t="s">
        <v>200</v>
      </c>
      <c r="B100" s="39" t="s">
        <v>201</v>
      </c>
      <c r="C100" s="12" t="s">
        <v>710</v>
      </c>
      <c r="D100" s="18">
        <v>1</v>
      </c>
      <c r="E100" s="16">
        <f t="shared" si="5"/>
        <v>48.99</v>
      </c>
      <c r="F100" s="16">
        <v>48.99</v>
      </c>
    </row>
    <row r="101" spans="1:6">
      <c r="A101" s="40" t="s">
        <v>711</v>
      </c>
      <c r="B101" s="19"/>
      <c r="C101" s="19"/>
      <c r="D101" s="44">
        <f>SUM(D100:D100)</f>
        <v>1</v>
      </c>
      <c r="E101" s="21">
        <f t="shared" si="5"/>
        <v>48.99</v>
      </c>
      <c r="F101" s="21">
        <f>SUM(F100:F100)</f>
        <v>48.99</v>
      </c>
    </row>
    <row r="102" spans="1:6">
      <c r="A102" s="68" t="s">
        <v>204</v>
      </c>
      <c r="B102" s="39" t="s">
        <v>205</v>
      </c>
      <c r="C102" s="12" t="s">
        <v>712</v>
      </c>
      <c r="D102" s="18">
        <v>2</v>
      </c>
      <c r="E102" s="16">
        <f t="shared" si="5"/>
        <v>900</v>
      </c>
      <c r="F102" s="16">
        <v>1800</v>
      </c>
    </row>
    <row r="103" spans="1:6">
      <c r="A103" s="68" t="s">
        <v>204</v>
      </c>
      <c r="B103" s="39" t="s">
        <v>205</v>
      </c>
      <c r="C103" s="12" t="s">
        <v>204</v>
      </c>
      <c r="D103" s="18">
        <v>9</v>
      </c>
      <c r="E103" s="16">
        <f t="shared" ref="E103:E134" si="6">IF(D103=0,"",F103/D103)</f>
        <v>19.222222222222001</v>
      </c>
      <c r="F103" s="16">
        <v>173</v>
      </c>
    </row>
    <row r="104" spans="1:6">
      <c r="A104" s="40" t="s">
        <v>713</v>
      </c>
      <c r="B104" s="19"/>
      <c r="C104" s="19"/>
      <c r="D104" s="44">
        <f>SUM(D102:D103)</f>
        <v>11</v>
      </c>
      <c r="E104" s="21">
        <f t="shared" si="6"/>
        <v>179.36363636364001</v>
      </c>
      <c r="F104" s="21">
        <f>SUM(F102:F103)</f>
        <v>1973</v>
      </c>
    </row>
    <row r="105" spans="1:6">
      <c r="A105" s="68" t="s">
        <v>206</v>
      </c>
      <c r="B105" s="39" t="s">
        <v>207</v>
      </c>
      <c r="C105" s="12" t="s">
        <v>714</v>
      </c>
      <c r="D105" s="18">
        <v>3</v>
      </c>
      <c r="E105" s="16">
        <f t="shared" si="6"/>
        <v>153</v>
      </c>
      <c r="F105" s="16">
        <v>459</v>
      </c>
    </row>
    <row r="106" spans="1:6">
      <c r="A106" s="68" t="s">
        <v>206</v>
      </c>
      <c r="B106" s="39" t="s">
        <v>207</v>
      </c>
      <c r="C106" s="12" t="s">
        <v>715</v>
      </c>
      <c r="D106" s="18">
        <v>7</v>
      </c>
      <c r="E106" s="16">
        <f t="shared" si="6"/>
        <v>1500</v>
      </c>
      <c r="F106" s="16">
        <v>10500</v>
      </c>
    </row>
    <row r="107" spans="1:6">
      <c r="A107" s="68" t="s">
        <v>206</v>
      </c>
      <c r="B107" s="39" t="s">
        <v>207</v>
      </c>
      <c r="C107" s="12" t="s">
        <v>716</v>
      </c>
      <c r="D107" s="18">
        <v>7</v>
      </c>
      <c r="E107" s="16">
        <f t="shared" si="6"/>
        <v>37.571428571429003</v>
      </c>
      <c r="F107" s="16">
        <v>263</v>
      </c>
    </row>
    <row r="108" spans="1:6">
      <c r="A108" s="40" t="s">
        <v>717</v>
      </c>
      <c r="B108" s="19"/>
      <c r="C108" s="19"/>
      <c r="D108" s="44">
        <f>SUM(D105:D107)</f>
        <v>17</v>
      </c>
      <c r="E108" s="21">
        <f t="shared" si="6"/>
        <v>660.11764705882001</v>
      </c>
      <c r="F108" s="21">
        <f>SUM(F105:F107)</f>
        <v>11222</v>
      </c>
    </row>
    <row r="109" spans="1:6">
      <c r="A109" s="68" t="s">
        <v>208</v>
      </c>
      <c r="B109" s="39" t="s">
        <v>209</v>
      </c>
      <c r="C109" s="12" t="s">
        <v>718</v>
      </c>
      <c r="D109" s="18">
        <v>7</v>
      </c>
      <c r="E109" s="16">
        <f t="shared" si="6"/>
        <v>700</v>
      </c>
      <c r="F109" s="16">
        <v>4900</v>
      </c>
    </row>
    <row r="110" spans="1:6">
      <c r="A110" s="68" t="s">
        <v>208</v>
      </c>
      <c r="B110" s="39" t="s">
        <v>209</v>
      </c>
      <c r="C110" s="12" t="s">
        <v>719</v>
      </c>
      <c r="D110" s="18">
        <v>114</v>
      </c>
      <c r="E110" s="16">
        <f t="shared" si="6"/>
        <v>15.416666666667</v>
      </c>
      <c r="F110" s="16">
        <v>1757.5</v>
      </c>
    </row>
    <row r="111" spans="1:6">
      <c r="A111" s="40" t="s">
        <v>720</v>
      </c>
      <c r="B111" s="19"/>
      <c r="C111" s="19"/>
      <c r="D111" s="44">
        <f>SUM(D109:D110)</f>
        <v>121</v>
      </c>
      <c r="E111" s="21">
        <f t="shared" si="6"/>
        <v>55.020661157025003</v>
      </c>
      <c r="F111" s="21">
        <f>SUM(F109:F110)</f>
        <v>6657.5</v>
      </c>
    </row>
    <row r="112" spans="1:6">
      <c r="A112" s="68" t="s">
        <v>210</v>
      </c>
      <c r="B112" s="39" t="s">
        <v>211</v>
      </c>
      <c r="C112" s="12" t="s">
        <v>721</v>
      </c>
      <c r="D112" s="18">
        <v>29</v>
      </c>
      <c r="E112" s="16">
        <f t="shared" si="6"/>
        <v>12</v>
      </c>
      <c r="F112" s="16">
        <v>348</v>
      </c>
    </row>
    <row r="113" spans="1:6">
      <c r="A113" s="40" t="s">
        <v>722</v>
      </c>
      <c r="B113" s="19"/>
      <c r="C113" s="19"/>
      <c r="D113" s="44">
        <f>SUM(D112:D112)</f>
        <v>29</v>
      </c>
      <c r="E113" s="21">
        <f t="shared" si="6"/>
        <v>12</v>
      </c>
      <c r="F113" s="21">
        <f>SUM(F112:F112)</f>
        <v>348</v>
      </c>
    </row>
    <row r="114" spans="1:6">
      <c r="A114" s="68" t="s">
        <v>212</v>
      </c>
      <c r="B114" s="39" t="s">
        <v>213</v>
      </c>
      <c r="C114" s="12" t="s">
        <v>723</v>
      </c>
      <c r="D114" s="18">
        <v>3</v>
      </c>
      <c r="E114" s="16">
        <f t="shared" si="6"/>
        <v>800</v>
      </c>
      <c r="F114" s="16">
        <v>2400</v>
      </c>
    </row>
    <row r="115" spans="1:6">
      <c r="A115" s="68" t="s">
        <v>212</v>
      </c>
      <c r="B115" s="39" t="s">
        <v>213</v>
      </c>
      <c r="C115" s="12" t="s">
        <v>724</v>
      </c>
      <c r="D115" s="18">
        <v>70</v>
      </c>
      <c r="E115" s="16">
        <f t="shared" si="6"/>
        <v>16.314285714286001</v>
      </c>
      <c r="F115" s="16">
        <v>1142</v>
      </c>
    </row>
    <row r="116" spans="1:6">
      <c r="A116" s="40" t="s">
        <v>725</v>
      </c>
      <c r="B116" s="19"/>
      <c r="C116" s="19"/>
      <c r="D116" s="44">
        <f>SUM(D114:D115)</f>
        <v>73</v>
      </c>
      <c r="E116" s="21">
        <f t="shared" si="6"/>
        <v>48.520547945205003</v>
      </c>
      <c r="F116" s="21">
        <f>SUM(F114:F115)</f>
        <v>3542</v>
      </c>
    </row>
    <row r="117" spans="1:6">
      <c r="A117" s="68" t="s">
        <v>214</v>
      </c>
      <c r="B117" s="39" t="s">
        <v>215</v>
      </c>
      <c r="C117" s="12" t="s">
        <v>726</v>
      </c>
      <c r="D117" s="18">
        <v>4</v>
      </c>
      <c r="E117" s="16">
        <f t="shared" si="6"/>
        <v>30</v>
      </c>
      <c r="F117" s="16">
        <v>120</v>
      </c>
    </row>
    <row r="118" spans="1:6">
      <c r="A118" s="40" t="s">
        <v>727</v>
      </c>
      <c r="B118" s="19"/>
      <c r="C118" s="19"/>
      <c r="D118" s="44">
        <f>SUM(D117:D117)</f>
        <v>4</v>
      </c>
      <c r="E118" s="21">
        <f t="shared" si="6"/>
        <v>30</v>
      </c>
      <c r="F118" s="21">
        <f>SUM(F117:F117)</f>
        <v>120</v>
      </c>
    </row>
    <row r="119" spans="1:6">
      <c r="A119" s="68" t="s">
        <v>216</v>
      </c>
      <c r="B119" s="39" t="s">
        <v>217</v>
      </c>
      <c r="C119" s="12" t="s">
        <v>728</v>
      </c>
      <c r="D119" s="18">
        <v>0</v>
      </c>
      <c r="E119" s="16" t="str">
        <f t="shared" si="6"/>
        <v/>
      </c>
      <c r="F119" s="16">
        <v>0</v>
      </c>
    </row>
    <row r="120" spans="1:6">
      <c r="A120" s="68" t="s">
        <v>216</v>
      </c>
      <c r="B120" s="39" t="s">
        <v>217</v>
      </c>
      <c r="C120" s="12" t="s">
        <v>729</v>
      </c>
      <c r="D120" s="18">
        <v>1</v>
      </c>
      <c r="E120" s="16">
        <f t="shared" si="6"/>
        <v>68</v>
      </c>
      <c r="F120" s="16">
        <v>68</v>
      </c>
    </row>
    <row r="121" spans="1:6">
      <c r="A121" s="68" t="s">
        <v>216</v>
      </c>
      <c r="B121" s="39" t="s">
        <v>217</v>
      </c>
      <c r="C121" s="12" t="s">
        <v>730</v>
      </c>
      <c r="D121" s="18">
        <v>3</v>
      </c>
      <c r="E121" s="16">
        <f t="shared" si="6"/>
        <v>12</v>
      </c>
      <c r="F121" s="16">
        <v>36</v>
      </c>
    </row>
    <row r="122" spans="1:6">
      <c r="A122" s="40" t="s">
        <v>731</v>
      </c>
      <c r="B122" s="19"/>
      <c r="C122" s="19"/>
      <c r="D122" s="44">
        <f>SUM(D119:D121)</f>
        <v>4</v>
      </c>
      <c r="E122" s="21">
        <f t="shared" si="6"/>
        <v>26</v>
      </c>
      <c r="F122" s="21">
        <f>SUM(F119:F121)</f>
        <v>104</v>
      </c>
    </row>
    <row r="123" spans="1:6">
      <c r="A123" s="68" t="s">
        <v>218</v>
      </c>
      <c r="B123" s="39" t="s">
        <v>219</v>
      </c>
      <c r="C123" s="12" t="s">
        <v>732</v>
      </c>
      <c r="D123" s="18">
        <v>1</v>
      </c>
      <c r="E123" s="16">
        <f t="shared" si="6"/>
        <v>500</v>
      </c>
      <c r="F123" s="16">
        <v>500</v>
      </c>
    </row>
    <row r="124" spans="1:6">
      <c r="A124" s="68" t="s">
        <v>218</v>
      </c>
      <c r="B124" s="39" t="s">
        <v>219</v>
      </c>
      <c r="C124" s="12" t="s">
        <v>733</v>
      </c>
      <c r="D124" s="18">
        <v>2</v>
      </c>
      <c r="E124" s="16">
        <f t="shared" si="6"/>
        <v>14</v>
      </c>
      <c r="F124" s="16">
        <v>28</v>
      </c>
    </row>
    <row r="125" spans="1:6">
      <c r="A125" s="40" t="s">
        <v>734</v>
      </c>
      <c r="B125" s="19"/>
      <c r="C125" s="19"/>
      <c r="D125" s="44">
        <f>SUM(D123:D124)</f>
        <v>3</v>
      </c>
      <c r="E125" s="21">
        <f t="shared" si="6"/>
        <v>176</v>
      </c>
      <c r="F125" s="21">
        <f>SUM(F123:F124)</f>
        <v>528</v>
      </c>
    </row>
    <row r="126" spans="1:6">
      <c r="A126" s="68" t="s">
        <v>220</v>
      </c>
      <c r="B126" s="39" t="s">
        <v>221</v>
      </c>
      <c r="C126" s="12" t="s">
        <v>735</v>
      </c>
      <c r="D126" s="18">
        <v>1</v>
      </c>
      <c r="E126" s="16">
        <f t="shared" si="6"/>
        <v>49.99</v>
      </c>
      <c r="F126" s="16">
        <v>49.99</v>
      </c>
    </row>
    <row r="127" spans="1:6">
      <c r="A127" s="68" t="s">
        <v>220</v>
      </c>
      <c r="B127" s="39" t="s">
        <v>221</v>
      </c>
      <c r="C127" s="12" t="s">
        <v>736</v>
      </c>
      <c r="D127" s="18">
        <v>5</v>
      </c>
      <c r="E127" s="16">
        <f t="shared" si="6"/>
        <v>12</v>
      </c>
      <c r="F127" s="16">
        <v>60</v>
      </c>
    </row>
    <row r="128" spans="1:6">
      <c r="A128" s="68" t="s">
        <v>220</v>
      </c>
      <c r="B128" s="39" t="s">
        <v>221</v>
      </c>
      <c r="C128" s="12" t="s">
        <v>737</v>
      </c>
      <c r="D128" s="18">
        <v>142</v>
      </c>
      <c r="E128" s="16">
        <f t="shared" si="6"/>
        <v>12</v>
      </c>
      <c r="F128" s="16">
        <v>1704</v>
      </c>
    </row>
    <row r="129" spans="1:6">
      <c r="A129" s="40" t="s">
        <v>738</v>
      </c>
      <c r="B129" s="19"/>
      <c r="C129" s="19"/>
      <c r="D129" s="44">
        <f>SUM(D126:D128)</f>
        <v>148</v>
      </c>
      <c r="E129" s="21">
        <f t="shared" si="6"/>
        <v>12.256689189189</v>
      </c>
      <c r="F129" s="21">
        <f>SUM(F126:F128)</f>
        <v>1813.99</v>
      </c>
    </row>
    <row r="130" spans="1:6">
      <c r="A130" s="68" t="s">
        <v>226</v>
      </c>
      <c r="B130" s="39" t="s">
        <v>227</v>
      </c>
      <c r="C130" s="12" t="s">
        <v>739</v>
      </c>
      <c r="D130" s="18">
        <v>89</v>
      </c>
      <c r="E130" s="16">
        <f t="shared" si="6"/>
        <v>12</v>
      </c>
      <c r="F130" s="16">
        <v>1068</v>
      </c>
    </row>
    <row r="131" spans="1:6">
      <c r="A131" s="40" t="s">
        <v>740</v>
      </c>
      <c r="B131" s="19"/>
      <c r="C131" s="19"/>
      <c r="D131" s="44">
        <f>SUM(D130:D130)</f>
        <v>89</v>
      </c>
      <c r="E131" s="21">
        <f t="shared" si="6"/>
        <v>12</v>
      </c>
      <c r="F131" s="21">
        <f>SUM(F130:F130)</f>
        <v>1068</v>
      </c>
    </row>
    <row r="132" spans="1:6">
      <c r="A132" s="68" t="s">
        <v>228</v>
      </c>
      <c r="B132" s="39" t="s">
        <v>229</v>
      </c>
      <c r="C132" s="12" t="s">
        <v>741</v>
      </c>
      <c r="D132" s="18">
        <v>3</v>
      </c>
      <c r="E132" s="16">
        <f t="shared" si="6"/>
        <v>26</v>
      </c>
      <c r="F132" s="16">
        <v>78</v>
      </c>
    </row>
    <row r="133" spans="1:6">
      <c r="A133" s="68" t="s">
        <v>228</v>
      </c>
      <c r="B133" s="39" t="s">
        <v>229</v>
      </c>
      <c r="C133" s="12" t="s">
        <v>742</v>
      </c>
      <c r="D133" s="18">
        <v>51</v>
      </c>
      <c r="E133" s="16">
        <f t="shared" si="6"/>
        <v>10</v>
      </c>
      <c r="F133" s="16">
        <v>510</v>
      </c>
    </row>
    <row r="134" spans="1:6">
      <c r="A134" s="40" t="s">
        <v>743</v>
      </c>
      <c r="B134" s="19"/>
      <c r="C134" s="19"/>
      <c r="D134" s="44">
        <f>SUM(D132:D133)</f>
        <v>54</v>
      </c>
      <c r="E134" s="21">
        <f t="shared" si="6"/>
        <v>10.888888888888999</v>
      </c>
      <c r="F134" s="21">
        <f>SUM(F132:F133)</f>
        <v>588</v>
      </c>
    </row>
    <row r="135" spans="1:6">
      <c r="A135" s="68" t="s">
        <v>238</v>
      </c>
      <c r="B135" s="39" t="s">
        <v>239</v>
      </c>
      <c r="C135" s="12" t="s">
        <v>744</v>
      </c>
      <c r="D135" s="18">
        <v>8</v>
      </c>
      <c r="E135" s="16">
        <f t="shared" ref="E135:E166" si="7">IF(D135=0,"",F135/D135)</f>
        <v>10</v>
      </c>
      <c r="F135" s="16">
        <v>80</v>
      </c>
    </row>
    <row r="136" spans="1:6">
      <c r="A136" s="40" t="s">
        <v>745</v>
      </c>
      <c r="B136" s="19"/>
      <c r="C136" s="19"/>
      <c r="D136" s="44">
        <f>SUM(D135:D135)</f>
        <v>8</v>
      </c>
      <c r="E136" s="21">
        <f t="shared" si="7"/>
        <v>10</v>
      </c>
      <c r="F136" s="21">
        <f>SUM(F135:F135)</f>
        <v>80</v>
      </c>
    </row>
    <row r="137" spans="1:6">
      <c r="A137" s="68" t="s">
        <v>244</v>
      </c>
      <c r="B137" s="39" t="s">
        <v>245</v>
      </c>
      <c r="C137" s="12" t="s">
        <v>244</v>
      </c>
      <c r="D137" s="18">
        <v>1</v>
      </c>
      <c r="E137" s="16">
        <f t="shared" si="7"/>
        <v>15</v>
      </c>
      <c r="F137" s="16">
        <v>15</v>
      </c>
    </row>
    <row r="138" spans="1:6">
      <c r="A138" s="40" t="s">
        <v>746</v>
      </c>
      <c r="B138" s="19"/>
      <c r="C138" s="19"/>
      <c r="D138" s="44">
        <f>SUM(D137:D137)</f>
        <v>1</v>
      </c>
      <c r="E138" s="21">
        <f t="shared" si="7"/>
        <v>15</v>
      </c>
      <c r="F138" s="21">
        <f>SUM(F137:F137)</f>
        <v>15</v>
      </c>
    </row>
    <row r="139" spans="1:6">
      <c r="A139" s="68" t="s">
        <v>250</v>
      </c>
      <c r="B139" s="39" t="s">
        <v>251</v>
      </c>
      <c r="C139" s="12" t="s">
        <v>747</v>
      </c>
      <c r="D139" s="18">
        <v>1</v>
      </c>
      <c r="E139" s="16">
        <f t="shared" si="7"/>
        <v>17</v>
      </c>
      <c r="F139" s="16">
        <v>17</v>
      </c>
    </row>
    <row r="140" spans="1:6">
      <c r="A140" s="40" t="s">
        <v>748</v>
      </c>
      <c r="B140" s="19"/>
      <c r="C140" s="19"/>
      <c r="D140" s="44">
        <f>SUM(D139:D139)</f>
        <v>1</v>
      </c>
      <c r="E140" s="21">
        <f t="shared" si="7"/>
        <v>17</v>
      </c>
      <c r="F140" s="21">
        <f>SUM(F139:F139)</f>
        <v>17</v>
      </c>
    </row>
    <row r="141" spans="1:6">
      <c r="A141" s="68" t="s">
        <v>252</v>
      </c>
      <c r="B141" s="39" t="s">
        <v>253</v>
      </c>
      <c r="C141" s="12" t="s">
        <v>749</v>
      </c>
      <c r="D141" s="18">
        <v>4</v>
      </c>
      <c r="E141" s="16">
        <f t="shared" si="7"/>
        <v>700</v>
      </c>
      <c r="F141" s="16">
        <v>2800</v>
      </c>
    </row>
    <row r="142" spans="1:6">
      <c r="A142" s="68" t="s">
        <v>252</v>
      </c>
      <c r="B142" s="39" t="s">
        <v>253</v>
      </c>
      <c r="C142" s="12" t="s">
        <v>252</v>
      </c>
      <c r="D142" s="18">
        <v>33</v>
      </c>
      <c r="E142" s="16">
        <f t="shared" si="7"/>
        <v>15</v>
      </c>
      <c r="F142" s="16">
        <v>495</v>
      </c>
    </row>
    <row r="143" spans="1:6">
      <c r="A143" s="40" t="s">
        <v>750</v>
      </c>
      <c r="B143" s="19"/>
      <c r="C143" s="19"/>
      <c r="D143" s="44">
        <f>SUM(D141:D142)</f>
        <v>37</v>
      </c>
      <c r="E143" s="21">
        <f t="shared" si="7"/>
        <v>89.054054054054006</v>
      </c>
      <c r="F143" s="21">
        <f>SUM(F141:F142)</f>
        <v>3295</v>
      </c>
    </row>
    <row r="144" spans="1:6">
      <c r="A144" s="68" t="s">
        <v>260</v>
      </c>
      <c r="B144" s="39" t="s">
        <v>261</v>
      </c>
      <c r="C144" s="12" t="s">
        <v>751</v>
      </c>
      <c r="D144" s="18">
        <v>1</v>
      </c>
      <c r="E144" s="16">
        <f t="shared" si="7"/>
        <v>9.99</v>
      </c>
      <c r="F144" s="16">
        <v>9.99</v>
      </c>
    </row>
    <row r="145" spans="1:6">
      <c r="A145" s="68" t="s">
        <v>260</v>
      </c>
      <c r="B145" s="39" t="s">
        <v>261</v>
      </c>
      <c r="C145" s="12" t="s">
        <v>752</v>
      </c>
      <c r="D145" s="18">
        <v>15</v>
      </c>
      <c r="E145" s="16">
        <f t="shared" si="7"/>
        <v>14.133333333333001</v>
      </c>
      <c r="F145" s="16">
        <v>212</v>
      </c>
    </row>
    <row r="146" spans="1:6">
      <c r="A146" s="68" t="s">
        <v>260</v>
      </c>
      <c r="B146" s="39" t="s">
        <v>261</v>
      </c>
      <c r="C146" s="12" t="s">
        <v>753</v>
      </c>
      <c r="D146" s="18">
        <v>1057</v>
      </c>
      <c r="E146" s="16">
        <f t="shared" si="7"/>
        <v>12.898770104067999</v>
      </c>
      <c r="F146" s="16">
        <v>13634</v>
      </c>
    </row>
    <row r="147" spans="1:6">
      <c r="A147" s="40" t="s">
        <v>754</v>
      </c>
      <c r="B147" s="19"/>
      <c r="C147" s="19"/>
      <c r="D147" s="44">
        <f>SUM(D144:D146)</f>
        <v>1073</v>
      </c>
      <c r="E147" s="21">
        <f t="shared" si="7"/>
        <v>12.913317800559</v>
      </c>
      <c r="F147" s="21">
        <f>SUM(F144:F146)</f>
        <v>13855.99</v>
      </c>
    </row>
    <row r="148" spans="1:6">
      <c r="A148" s="68" t="s">
        <v>262</v>
      </c>
      <c r="B148" s="39" t="s">
        <v>263</v>
      </c>
      <c r="C148" s="12" t="s">
        <v>755</v>
      </c>
      <c r="D148" s="18">
        <v>31</v>
      </c>
      <c r="E148" s="16">
        <f t="shared" si="7"/>
        <v>12.354838709677001</v>
      </c>
      <c r="F148" s="16">
        <v>383</v>
      </c>
    </row>
    <row r="149" spans="1:6">
      <c r="A149" s="40" t="s">
        <v>756</v>
      </c>
      <c r="B149" s="19"/>
      <c r="C149" s="19"/>
      <c r="D149" s="44">
        <f>SUM(D148:D148)</f>
        <v>31</v>
      </c>
      <c r="E149" s="21">
        <f t="shared" si="7"/>
        <v>12.354838709677001</v>
      </c>
      <c r="F149" s="21">
        <f>SUM(F148:F148)</f>
        <v>383</v>
      </c>
    </row>
    <row r="150" spans="1:6">
      <c r="A150" s="68" t="s">
        <v>264</v>
      </c>
      <c r="B150" s="39" t="s">
        <v>757</v>
      </c>
      <c r="C150" s="12" t="s">
        <v>758</v>
      </c>
      <c r="D150" s="18">
        <v>2</v>
      </c>
      <c r="E150" s="16">
        <f t="shared" si="7"/>
        <v>12</v>
      </c>
      <c r="F150" s="16">
        <v>24</v>
      </c>
    </row>
    <row r="151" spans="1:6">
      <c r="A151" s="40" t="s">
        <v>759</v>
      </c>
      <c r="B151" s="19"/>
      <c r="C151" s="19"/>
      <c r="D151" s="44">
        <f>SUM(D150:D150)</f>
        <v>2</v>
      </c>
      <c r="E151" s="21">
        <f t="shared" si="7"/>
        <v>12</v>
      </c>
      <c r="F151" s="21">
        <f>SUM(F150:F150)</f>
        <v>24</v>
      </c>
    </row>
    <row r="152" spans="1:6">
      <c r="A152" s="68" t="s">
        <v>266</v>
      </c>
      <c r="B152" s="39" t="s">
        <v>267</v>
      </c>
      <c r="C152" s="12" t="s">
        <v>266</v>
      </c>
      <c r="D152" s="18">
        <v>14</v>
      </c>
      <c r="E152" s="16">
        <f t="shared" si="7"/>
        <v>16.285714285714</v>
      </c>
      <c r="F152" s="16">
        <v>228</v>
      </c>
    </row>
    <row r="153" spans="1:6">
      <c r="A153" s="40" t="s">
        <v>760</v>
      </c>
      <c r="B153" s="19"/>
      <c r="C153" s="19"/>
      <c r="D153" s="44">
        <f>SUM(D152:D152)</f>
        <v>14</v>
      </c>
      <c r="E153" s="21">
        <f t="shared" si="7"/>
        <v>16.285714285714</v>
      </c>
      <c r="F153" s="21">
        <f>SUM(F152:F152)</f>
        <v>228</v>
      </c>
    </row>
    <row r="154" spans="1:6">
      <c r="A154" s="68" t="s">
        <v>272</v>
      </c>
      <c r="B154" s="39" t="s">
        <v>273</v>
      </c>
      <c r="C154" s="12" t="s">
        <v>272</v>
      </c>
      <c r="D154" s="18">
        <v>3</v>
      </c>
      <c r="E154" s="16">
        <f t="shared" si="7"/>
        <v>20</v>
      </c>
      <c r="F154" s="16">
        <v>60</v>
      </c>
    </row>
    <row r="155" spans="1:6">
      <c r="A155" s="40" t="s">
        <v>761</v>
      </c>
      <c r="B155" s="19"/>
      <c r="C155" s="19"/>
      <c r="D155" s="44">
        <f>SUM(D154:D154)</f>
        <v>3</v>
      </c>
      <c r="E155" s="21">
        <f t="shared" si="7"/>
        <v>20</v>
      </c>
      <c r="F155" s="21">
        <f>SUM(F154:F154)</f>
        <v>60</v>
      </c>
    </row>
    <row r="156" spans="1:6">
      <c r="A156" s="23" t="s">
        <v>276</v>
      </c>
      <c r="B156" s="24"/>
      <c r="C156" s="24"/>
      <c r="D156" s="53">
        <f>SUM(D72,D74,D76,D79,D81,D86,D88,D91,D93,D97,D99,D101,D104,D108,D111,D113,D116,D118,D122,D125,D129,D131,D134,D136,D138,D140,D143,D147,D149,D151,D153,D155)</f>
        <v>2397</v>
      </c>
      <c r="E156" s="25">
        <f t="shared" si="7"/>
        <v>48.652040050063</v>
      </c>
      <c r="F156" s="25">
        <f>SUM(F72,F74,F76,F79,F81,F86,F88,F91,F93,F97,F99,F101,F104,F108,F111,F113,F116,F118,F122,F125,F129,F131,F134,F136,F138,F140,F143,F147,F149,F151,F153,F155)</f>
        <v>116618.94</v>
      </c>
    </row>
    <row r="157" spans="1:6">
      <c r="A157" s="13" t="s">
        <v>277</v>
      </c>
      <c r="C157" s="12"/>
      <c r="D157" s="18"/>
      <c r="E157" s="16"/>
      <c r="F157" s="16"/>
    </row>
    <row r="158" spans="1:6">
      <c r="A158" s="68" t="s">
        <v>278</v>
      </c>
      <c r="B158" s="39" t="s">
        <v>762</v>
      </c>
      <c r="C158" s="12" t="s">
        <v>278</v>
      </c>
      <c r="D158" s="18">
        <v>3</v>
      </c>
      <c r="E158" s="16">
        <f t="shared" ref="E158:E189" si="8">IF(D158=0,"",F158/D158)</f>
        <v>13</v>
      </c>
      <c r="F158" s="16">
        <v>39</v>
      </c>
    </row>
    <row r="159" spans="1:6">
      <c r="A159" s="40" t="s">
        <v>763</v>
      </c>
      <c r="B159" s="19"/>
      <c r="C159" s="19"/>
      <c r="D159" s="44">
        <f>SUM(D158:D158)</f>
        <v>3</v>
      </c>
      <c r="E159" s="21">
        <f t="shared" si="8"/>
        <v>13</v>
      </c>
      <c r="F159" s="21">
        <f>SUM(F158:F158)</f>
        <v>39</v>
      </c>
    </row>
    <row r="160" spans="1:6">
      <c r="A160" s="68" t="s">
        <v>280</v>
      </c>
      <c r="B160" s="39" t="s">
        <v>281</v>
      </c>
      <c r="C160" s="12" t="s">
        <v>764</v>
      </c>
      <c r="D160" s="18">
        <v>11</v>
      </c>
      <c r="E160" s="16">
        <f t="shared" si="8"/>
        <v>4</v>
      </c>
      <c r="F160" s="16">
        <v>44</v>
      </c>
    </row>
    <row r="161" spans="1:6">
      <c r="A161" s="40" t="s">
        <v>765</v>
      </c>
      <c r="B161" s="19"/>
      <c r="C161" s="19"/>
      <c r="D161" s="44">
        <f>SUM(D160:D160)</f>
        <v>11</v>
      </c>
      <c r="E161" s="21">
        <f t="shared" si="8"/>
        <v>4</v>
      </c>
      <c r="F161" s="21">
        <f>SUM(F160:F160)</f>
        <v>44</v>
      </c>
    </row>
    <row r="162" spans="1:6">
      <c r="A162" s="68" t="s">
        <v>284</v>
      </c>
      <c r="B162" s="39" t="s">
        <v>285</v>
      </c>
      <c r="C162" s="12" t="s">
        <v>766</v>
      </c>
      <c r="D162" s="18">
        <v>4</v>
      </c>
      <c r="E162" s="16">
        <f t="shared" si="8"/>
        <v>4</v>
      </c>
      <c r="F162" s="16">
        <v>16</v>
      </c>
    </row>
    <row r="163" spans="1:6">
      <c r="A163" s="40" t="s">
        <v>767</v>
      </c>
      <c r="B163" s="19"/>
      <c r="C163" s="19"/>
      <c r="D163" s="44">
        <f>SUM(D162:D162)</f>
        <v>4</v>
      </c>
      <c r="E163" s="21">
        <f t="shared" si="8"/>
        <v>4</v>
      </c>
      <c r="F163" s="21">
        <f>SUM(F162:F162)</f>
        <v>16</v>
      </c>
    </row>
    <row r="164" spans="1:6">
      <c r="A164" s="68" t="s">
        <v>286</v>
      </c>
      <c r="B164" s="39" t="s">
        <v>287</v>
      </c>
      <c r="C164" s="12" t="s">
        <v>768</v>
      </c>
      <c r="D164" s="18">
        <v>4</v>
      </c>
      <c r="E164" s="16">
        <f t="shared" si="8"/>
        <v>13</v>
      </c>
      <c r="F164" s="16">
        <v>52</v>
      </c>
    </row>
    <row r="165" spans="1:6">
      <c r="A165" s="40" t="s">
        <v>769</v>
      </c>
      <c r="B165" s="19"/>
      <c r="C165" s="19"/>
      <c r="D165" s="44">
        <f>SUM(D164:D164)</f>
        <v>4</v>
      </c>
      <c r="E165" s="21">
        <f t="shared" si="8"/>
        <v>13</v>
      </c>
      <c r="F165" s="21">
        <f>SUM(F164:F164)</f>
        <v>52</v>
      </c>
    </row>
    <row r="166" spans="1:6">
      <c r="A166" s="68" t="s">
        <v>288</v>
      </c>
      <c r="B166" s="39" t="s">
        <v>289</v>
      </c>
      <c r="C166" s="12" t="s">
        <v>770</v>
      </c>
      <c r="D166" s="18">
        <v>1</v>
      </c>
      <c r="E166" s="16">
        <f t="shared" si="8"/>
        <v>65</v>
      </c>
      <c r="F166" s="16">
        <v>65</v>
      </c>
    </row>
    <row r="167" spans="1:6">
      <c r="A167" s="68" t="s">
        <v>288</v>
      </c>
      <c r="B167" s="39" t="s">
        <v>289</v>
      </c>
      <c r="C167" s="12" t="s">
        <v>771</v>
      </c>
      <c r="D167" s="18">
        <v>3</v>
      </c>
      <c r="E167" s="16">
        <f t="shared" si="8"/>
        <v>16</v>
      </c>
      <c r="F167" s="16">
        <v>48</v>
      </c>
    </row>
    <row r="168" spans="1:6">
      <c r="A168" s="40" t="s">
        <v>772</v>
      </c>
      <c r="B168" s="19"/>
      <c r="C168" s="19"/>
      <c r="D168" s="44">
        <f>SUM(D166:D167)</f>
        <v>4</v>
      </c>
      <c r="E168" s="21">
        <f t="shared" si="8"/>
        <v>28.25</v>
      </c>
      <c r="F168" s="21">
        <f>SUM(F166:F167)</f>
        <v>113</v>
      </c>
    </row>
    <row r="169" spans="1:6">
      <c r="A169" s="68" t="s">
        <v>290</v>
      </c>
      <c r="B169" s="39" t="s">
        <v>773</v>
      </c>
      <c r="C169" s="12" t="s">
        <v>290</v>
      </c>
      <c r="D169" s="18">
        <v>4</v>
      </c>
      <c r="E169" s="16">
        <f t="shared" si="8"/>
        <v>14.5</v>
      </c>
      <c r="F169" s="16">
        <v>58</v>
      </c>
    </row>
    <row r="170" spans="1:6">
      <c r="A170" s="40" t="s">
        <v>774</v>
      </c>
      <c r="B170" s="19"/>
      <c r="C170" s="19"/>
      <c r="D170" s="44">
        <f>SUM(D169:D169)</f>
        <v>4</v>
      </c>
      <c r="E170" s="21">
        <f t="shared" si="8"/>
        <v>14.5</v>
      </c>
      <c r="F170" s="21">
        <f>SUM(F169:F169)</f>
        <v>58</v>
      </c>
    </row>
    <row r="171" spans="1:6">
      <c r="A171" s="68" t="s">
        <v>292</v>
      </c>
      <c r="B171" s="39" t="s">
        <v>293</v>
      </c>
      <c r="C171" s="12" t="s">
        <v>775</v>
      </c>
      <c r="D171" s="18">
        <v>2</v>
      </c>
      <c r="E171" s="16">
        <f t="shared" si="8"/>
        <v>800</v>
      </c>
      <c r="F171" s="16">
        <v>1600</v>
      </c>
    </row>
    <row r="172" spans="1:6">
      <c r="A172" s="40" t="s">
        <v>776</v>
      </c>
      <c r="B172" s="19"/>
      <c r="C172" s="19"/>
      <c r="D172" s="44">
        <f>SUM(D171:D171)</f>
        <v>2</v>
      </c>
      <c r="E172" s="21">
        <f t="shared" si="8"/>
        <v>800</v>
      </c>
      <c r="F172" s="21">
        <f>SUM(F171:F171)</f>
        <v>1600</v>
      </c>
    </row>
    <row r="173" spans="1:6">
      <c r="A173" s="68" t="s">
        <v>294</v>
      </c>
      <c r="B173" s="39" t="s">
        <v>777</v>
      </c>
      <c r="C173" s="12" t="s">
        <v>778</v>
      </c>
      <c r="D173" s="18">
        <v>1</v>
      </c>
      <c r="E173" s="16">
        <f t="shared" si="8"/>
        <v>600</v>
      </c>
      <c r="F173" s="16">
        <v>600</v>
      </c>
    </row>
    <row r="174" spans="1:6">
      <c r="A174" s="68" t="s">
        <v>294</v>
      </c>
      <c r="B174" s="39" t="s">
        <v>777</v>
      </c>
      <c r="C174" s="12" t="s">
        <v>779</v>
      </c>
      <c r="D174" s="18">
        <v>3</v>
      </c>
      <c r="E174" s="16">
        <f t="shared" si="8"/>
        <v>400</v>
      </c>
      <c r="F174" s="16">
        <v>1200</v>
      </c>
    </row>
    <row r="175" spans="1:6">
      <c r="A175" s="68" t="s">
        <v>294</v>
      </c>
      <c r="B175" s="39" t="s">
        <v>777</v>
      </c>
      <c r="C175" s="12" t="s">
        <v>780</v>
      </c>
      <c r="D175" s="18">
        <v>5</v>
      </c>
      <c r="E175" s="16">
        <f t="shared" si="8"/>
        <v>15.8</v>
      </c>
      <c r="F175" s="16">
        <v>79</v>
      </c>
    </row>
    <row r="176" spans="1:6">
      <c r="A176" s="68" t="s">
        <v>294</v>
      </c>
      <c r="B176" s="39" t="s">
        <v>777</v>
      </c>
      <c r="C176" s="12" t="s">
        <v>781</v>
      </c>
      <c r="D176" s="18">
        <v>86</v>
      </c>
      <c r="E176" s="16">
        <f t="shared" si="8"/>
        <v>10</v>
      </c>
      <c r="F176" s="16">
        <v>860</v>
      </c>
    </row>
    <row r="177" spans="1:6">
      <c r="A177" s="40" t="s">
        <v>782</v>
      </c>
      <c r="B177" s="19"/>
      <c r="C177" s="19"/>
      <c r="D177" s="44">
        <f>SUM(D173:D176)</f>
        <v>95</v>
      </c>
      <c r="E177" s="21">
        <f t="shared" si="8"/>
        <v>28.831578947368001</v>
      </c>
      <c r="F177" s="21">
        <f>SUM(F173:F176)</f>
        <v>2739</v>
      </c>
    </row>
    <row r="178" spans="1:6">
      <c r="A178" s="68" t="s">
        <v>296</v>
      </c>
      <c r="B178" s="39" t="s">
        <v>783</v>
      </c>
      <c r="C178" s="12" t="s">
        <v>296</v>
      </c>
      <c r="D178" s="18">
        <v>1</v>
      </c>
      <c r="E178" s="16">
        <f t="shared" si="8"/>
        <v>15</v>
      </c>
      <c r="F178" s="16">
        <v>15</v>
      </c>
    </row>
    <row r="179" spans="1:6">
      <c r="A179" s="68" t="s">
        <v>296</v>
      </c>
      <c r="B179" s="39" t="s">
        <v>783</v>
      </c>
      <c r="C179" s="12" t="s">
        <v>784</v>
      </c>
      <c r="D179" s="18">
        <v>1</v>
      </c>
      <c r="E179" s="16">
        <f t="shared" si="8"/>
        <v>28</v>
      </c>
      <c r="F179" s="16">
        <v>28</v>
      </c>
    </row>
    <row r="180" spans="1:6">
      <c r="A180" s="40" t="s">
        <v>785</v>
      </c>
      <c r="B180" s="19"/>
      <c r="C180" s="19"/>
      <c r="D180" s="44">
        <f>SUM(D178:D179)</f>
        <v>2</v>
      </c>
      <c r="E180" s="21">
        <f t="shared" si="8"/>
        <v>21.5</v>
      </c>
      <c r="F180" s="21">
        <f>SUM(F178:F179)</f>
        <v>43</v>
      </c>
    </row>
    <row r="181" spans="1:6">
      <c r="A181" s="68" t="s">
        <v>300</v>
      </c>
      <c r="B181" s="39" t="s">
        <v>786</v>
      </c>
      <c r="C181" s="12" t="s">
        <v>300</v>
      </c>
      <c r="D181" s="18">
        <v>1</v>
      </c>
      <c r="E181" s="16">
        <f t="shared" si="8"/>
        <v>15</v>
      </c>
      <c r="F181" s="16">
        <v>15</v>
      </c>
    </row>
    <row r="182" spans="1:6">
      <c r="A182" s="40" t="s">
        <v>787</v>
      </c>
      <c r="B182" s="19"/>
      <c r="C182" s="19"/>
      <c r="D182" s="44">
        <f>SUM(D181:D181)</f>
        <v>1</v>
      </c>
      <c r="E182" s="21">
        <f t="shared" si="8"/>
        <v>15</v>
      </c>
      <c r="F182" s="21">
        <f>SUM(F181:F181)</f>
        <v>15</v>
      </c>
    </row>
    <row r="183" spans="1:6">
      <c r="A183" s="68" t="s">
        <v>302</v>
      </c>
      <c r="B183" s="39" t="s">
        <v>303</v>
      </c>
      <c r="C183" s="12" t="s">
        <v>788</v>
      </c>
      <c r="D183" s="18">
        <v>1</v>
      </c>
      <c r="E183" s="16">
        <f t="shared" si="8"/>
        <v>15</v>
      </c>
      <c r="F183" s="16">
        <v>15</v>
      </c>
    </row>
    <row r="184" spans="1:6">
      <c r="A184" s="40" t="s">
        <v>789</v>
      </c>
      <c r="B184" s="19"/>
      <c r="C184" s="19"/>
      <c r="D184" s="44">
        <f>SUM(D183:D183)</f>
        <v>1</v>
      </c>
      <c r="E184" s="21">
        <f t="shared" si="8"/>
        <v>15</v>
      </c>
      <c r="F184" s="21">
        <f>SUM(F183:F183)</f>
        <v>15</v>
      </c>
    </row>
    <row r="185" spans="1:6">
      <c r="A185" s="68" t="s">
        <v>304</v>
      </c>
      <c r="B185" s="39" t="s">
        <v>790</v>
      </c>
      <c r="C185" s="12" t="s">
        <v>304</v>
      </c>
      <c r="D185" s="18">
        <v>9</v>
      </c>
      <c r="E185" s="16">
        <f t="shared" si="8"/>
        <v>15.222222222221999</v>
      </c>
      <c r="F185" s="16">
        <v>137</v>
      </c>
    </row>
    <row r="186" spans="1:6">
      <c r="A186" s="40" t="s">
        <v>791</v>
      </c>
      <c r="B186" s="19"/>
      <c r="C186" s="19"/>
      <c r="D186" s="44">
        <f>SUM(D185:D185)</f>
        <v>9</v>
      </c>
      <c r="E186" s="21">
        <f t="shared" si="8"/>
        <v>15.222222222221999</v>
      </c>
      <c r="F186" s="21">
        <f>SUM(F185:F185)</f>
        <v>137</v>
      </c>
    </row>
    <row r="187" spans="1:6">
      <c r="A187" s="68" t="s">
        <v>308</v>
      </c>
      <c r="B187" s="39" t="s">
        <v>792</v>
      </c>
      <c r="C187" s="12" t="s">
        <v>793</v>
      </c>
      <c r="D187" s="18">
        <v>1</v>
      </c>
      <c r="E187" s="16">
        <f t="shared" si="8"/>
        <v>28</v>
      </c>
      <c r="F187" s="16">
        <v>28</v>
      </c>
    </row>
    <row r="188" spans="1:6">
      <c r="A188" s="40" t="s">
        <v>794</v>
      </c>
      <c r="B188" s="19"/>
      <c r="C188" s="19"/>
      <c r="D188" s="44">
        <f>SUM(D187:D187)</f>
        <v>1</v>
      </c>
      <c r="E188" s="21">
        <f t="shared" si="8"/>
        <v>28</v>
      </c>
      <c r="F188" s="21">
        <f>SUM(F187:F187)</f>
        <v>28</v>
      </c>
    </row>
    <row r="189" spans="1:6">
      <c r="A189" s="68" t="s">
        <v>310</v>
      </c>
      <c r="B189" s="39" t="s">
        <v>311</v>
      </c>
      <c r="C189" s="12" t="s">
        <v>795</v>
      </c>
      <c r="D189" s="18">
        <v>2</v>
      </c>
      <c r="E189" s="16">
        <f t="shared" si="8"/>
        <v>17</v>
      </c>
      <c r="F189" s="16">
        <v>34</v>
      </c>
    </row>
    <row r="190" spans="1:6">
      <c r="A190" s="40" t="s">
        <v>796</v>
      </c>
      <c r="B190" s="19"/>
      <c r="C190" s="19"/>
      <c r="D190" s="44">
        <f>SUM(D189:D189)</f>
        <v>2</v>
      </c>
      <c r="E190" s="21">
        <f t="shared" ref="E190:E221" si="9">IF(D190=0,"",F190/D190)</f>
        <v>17</v>
      </c>
      <c r="F190" s="21">
        <f>SUM(F189:F189)</f>
        <v>34</v>
      </c>
    </row>
    <row r="191" spans="1:6">
      <c r="A191" s="68" t="s">
        <v>313</v>
      </c>
      <c r="B191" s="39" t="s">
        <v>314</v>
      </c>
      <c r="C191" s="12" t="s">
        <v>797</v>
      </c>
      <c r="D191" s="18">
        <v>12</v>
      </c>
      <c r="E191" s="16">
        <f t="shared" si="9"/>
        <v>6</v>
      </c>
      <c r="F191" s="16">
        <v>72</v>
      </c>
    </row>
    <row r="192" spans="1:6">
      <c r="A192" s="40" t="s">
        <v>798</v>
      </c>
      <c r="B192" s="19"/>
      <c r="C192" s="19"/>
      <c r="D192" s="44">
        <f>SUM(D191:D191)</f>
        <v>12</v>
      </c>
      <c r="E192" s="21">
        <f t="shared" si="9"/>
        <v>6</v>
      </c>
      <c r="F192" s="21">
        <f>SUM(F191:F191)</f>
        <v>72</v>
      </c>
    </row>
    <row r="193" spans="1:6">
      <c r="A193" s="68" t="s">
        <v>315</v>
      </c>
      <c r="B193" s="39" t="s">
        <v>316</v>
      </c>
      <c r="C193" s="12" t="s">
        <v>799</v>
      </c>
      <c r="D193" s="18">
        <v>4</v>
      </c>
      <c r="E193" s="16">
        <f t="shared" si="9"/>
        <v>18</v>
      </c>
      <c r="F193" s="16">
        <v>72</v>
      </c>
    </row>
    <row r="194" spans="1:6">
      <c r="A194" s="68" t="s">
        <v>315</v>
      </c>
      <c r="B194" s="39" t="s">
        <v>316</v>
      </c>
      <c r="C194" s="12" t="s">
        <v>800</v>
      </c>
      <c r="D194" s="18">
        <v>5</v>
      </c>
      <c r="E194" s="16">
        <f t="shared" si="9"/>
        <v>15</v>
      </c>
      <c r="F194" s="16">
        <v>75</v>
      </c>
    </row>
    <row r="195" spans="1:6">
      <c r="A195" s="68" t="s">
        <v>315</v>
      </c>
      <c r="B195" s="39" t="s">
        <v>316</v>
      </c>
      <c r="C195" s="12" t="s">
        <v>315</v>
      </c>
      <c r="D195" s="18">
        <v>15</v>
      </c>
      <c r="E195" s="16">
        <f t="shared" si="9"/>
        <v>13.533333333332999</v>
      </c>
      <c r="F195" s="16">
        <v>203</v>
      </c>
    </row>
    <row r="196" spans="1:6">
      <c r="A196" s="68" t="s">
        <v>315</v>
      </c>
      <c r="B196" s="39" t="s">
        <v>316</v>
      </c>
      <c r="C196" s="12" t="s">
        <v>801</v>
      </c>
      <c r="D196" s="18">
        <v>44</v>
      </c>
      <c r="E196" s="16">
        <f t="shared" si="9"/>
        <v>75.318181818181998</v>
      </c>
      <c r="F196" s="16">
        <v>3314</v>
      </c>
    </row>
    <row r="197" spans="1:6">
      <c r="A197" s="68" t="s">
        <v>315</v>
      </c>
      <c r="B197" s="39" t="s">
        <v>316</v>
      </c>
      <c r="C197" s="12" t="s">
        <v>802</v>
      </c>
      <c r="D197" s="18">
        <v>50</v>
      </c>
      <c r="E197" s="16">
        <f t="shared" si="9"/>
        <v>8</v>
      </c>
      <c r="F197" s="16">
        <v>400</v>
      </c>
    </row>
    <row r="198" spans="1:6">
      <c r="A198" s="68" t="s">
        <v>315</v>
      </c>
      <c r="B198" s="39" t="s">
        <v>316</v>
      </c>
      <c r="C198" s="12" t="s">
        <v>803</v>
      </c>
      <c r="D198" s="18">
        <v>171</v>
      </c>
      <c r="E198" s="16">
        <f t="shared" si="9"/>
        <v>13.37134502924</v>
      </c>
      <c r="F198" s="16">
        <v>2286.5</v>
      </c>
    </row>
    <row r="199" spans="1:6">
      <c r="A199" s="68" t="s">
        <v>315</v>
      </c>
      <c r="B199" s="39" t="s">
        <v>316</v>
      </c>
      <c r="C199" s="12" t="s">
        <v>804</v>
      </c>
      <c r="D199" s="18">
        <v>311</v>
      </c>
      <c r="E199" s="16">
        <f t="shared" si="9"/>
        <v>7</v>
      </c>
      <c r="F199" s="16">
        <v>2177</v>
      </c>
    </row>
    <row r="200" spans="1:6">
      <c r="A200" s="40" t="s">
        <v>805</v>
      </c>
      <c r="B200" s="19"/>
      <c r="C200" s="19"/>
      <c r="D200" s="44">
        <f>SUM(D193:D199)</f>
        <v>600</v>
      </c>
      <c r="E200" s="21">
        <f t="shared" si="9"/>
        <v>14.2125</v>
      </c>
      <c r="F200" s="21">
        <f>SUM(F193:F199)</f>
        <v>8527.5</v>
      </c>
    </row>
    <row r="201" spans="1:6">
      <c r="A201" s="68" t="s">
        <v>317</v>
      </c>
      <c r="B201" s="39" t="s">
        <v>318</v>
      </c>
      <c r="C201" s="12" t="s">
        <v>806</v>
      </c>
      <c r="D201" s="18">
        <v>2</v>
      </c>
      <c r="E201" s="16">
        <f t="shared" si="9"/>
        <v>13</v>
      </c>
      <c r="F201" s="16">
        <v>26</v>
      </c>
    </row>
    <row r="202" spans="1:6">
      <c r="A202" s="40" t="s">
        <v>807</v>
      </c>
      <c r="B202" s="19"/>
      <c r="C202" s="19"/>
      <c r="D202" s="44">
        <f>SUM(D201:D201)</f>
        <v>2</v>
      </c>
      <c r="E202" s="21">
        <f t="shared" si="9"/>
        <v>13</v>
      </c>
      <c r="F202" s="21">
        <f>SUM(F201:F201)</f>
        <v>26</v>
      </c>
    </row>
    <row r="203" spans="1:6">
      <c r="A203" s="68" t="s">
        <v>319</v>
      </c>
      <c r="B203" s="39" t="s">
        <v>320</v>
      </c>
      <c r="C203" s="12" t="s">
        <v>808</v>
      </c>
      <c r="D203" s="18">
        <v>13</v>
      </c>
      <c r="E203" s="16">
        <f t="shared" si="9"/>
        <v>6</v>
      </c>
      <c r="F203" s="16">
        <v>78</v>
      </c>
    </row>
    <row r="204" spans="1:6">
      <c r="A204" s="40" t="s">
        <v>809</v>
      </c>
      <c r="B204" s="19"/>
      <c r="C204" s="19"/>
      <c r="D204" s="44">
        <f>SUM(D203:D203)</f>
        <v>13</v>
      </c>
      <c r="E204" s="21">
        <f t="shared" si="9"/>
        <v>6</v>
      </c>
      <c r="F204" s="21">
        <f>SUM(F203:F203)</f>
        <v>78</v>
      </c>
    </row>
    <row r="205" spans="1:6">
      <c r="A205" s="68" t="s">
        <v>321</v>
      </c>
      <c r="B205" s="39" t="s">
        <v>322</v>
      </c>
      <c r="C205" s="12" t="s">
        <v>810</v>
      </c>
      <c r="D205" s="18">
        <v>41</v>
      </c>
      <c r="E205" s="16">
        <f t="shared" si="9"/>
        <v>12.268292682926999</v>
      </c>
      <c r="F205" s="16">
        <v>503</v>
      </c>
    </row>
    <row r="206" spans="1:6">
      <c r="A206" s="40" t="s">
        <v>811</v>
      </c>
      <c r="B206" s="19"/>
      <c r="C206" s="19"/>
      <c r="D206" s="44">
        <f>SUM(D205:D205)</f>
        <v>41</v>
      </c>
      <c r="E206" s="21">
        <f t="shared" si="9"/>
        <v>12.268292682926999</v>
      </c>
      <c r="F206" s="21">
        <f>SUM(F205:F205)</f>
        <v>503</v>
      </c>
    </row>
    <row r="207" spans="1:6">
      <c r="A207" s="68" t="s">
        <v>323</v>
      </c>
      <c r="B207" s="39" t="s">
        <v>324</v>
      </c>
      <c r="C207" s="12" t="s">
        <v>812</v>
      </c>
      <c r="D207" s="18">
        <v>4</v>
      </c>
      <c r="E207" s="16">
        <f t="shared" si="9"/>
        <v>14</v>
      </c>
      <c r="F207" s="16">
        <v>56</v>
      </c>
    </row>
    <row r="208" spans="1:6">
      <c r="A208" s="68" t="s">
        <v>323</v>
      </c>
      <c r="B208" s="39" t="s">
        <v>324</v>
      </c>
      <c r="C208" s="12" t="s">
        <v>813</v>
      </c>
      <c r="D208" s="18">
        <v>6</v>
      </c>
      <c r="E208" s="16">
        <f t="shared" si="9"/>
        <v>5</v>
      </c>
      <c r="F208" s="16">
        <v>30</v>
      </c>
    </row>
    <row r="209" spans="1:6">
      <c r="A209" s="40" t="s">
        <v>814</v>
      </c>
      <c r="B209" s="19"/>
      <c r="C209" s="19"/>
      <c r="D209" s="44">
        <f>SUM(D207:D208)</f>
        <v>10</v>
      </c>
      <c r="E209" s="21">
        <f t="shared" si="9"/>
        <v>8.6</v>
      </c>
      <c r="F209" s="21">
        <f>SUM(F207:F208)</f>
        <v>86</v>
      </c>
    </row>
    <row r="210" spans="1:6">
      <c r="A210" s="68" t="s">
        <v>333</v>
      </c>
      <c r="B210" s="39" t="s">
        <v>334</v>
      </c>
      <c r="C210" s="12" t="s">
        <v>333</v>
      </c>
      <c r="D210" s="18">
        <v>3</v>
      </c>
      <c r="E210" s="16">
        <f t="shared" si="9"/>
        <v>11.333333333333</v>
      </c>
      <c r="F210" s="16">
        <v>34</v>
      </c>
    </row>
    <row r="211" spans="1:6">
      <c r="A211" s="40" t="s">
        <v>815</v>
      </c>
      <c r="B211" s="19"/>
      <c r="C211" s="19"/>
      <c r="D211" s="44">
        <f>SUM(D210:D210)</f>
        <v>3</v>
      </c>
      <c r="E211" s="21">
        <f t="shared" si="9"/>
        <v>11.333333333333</v>
      </c>
      <c r="F211" s="21">
        <f>SUM(F210:F210)</f>
        <v>34</v>
      </c>
    </row>
    <row r="212" spans="1:6">
      <c r="A212" s="68" t="s">
        <v>335</v>
      </c>
      <c r="B212" s="39" t="s">
        <v>816</v>
      </c>
      <c r="C212" s="12" t="s">
        <v>817</v>
      </c>
      <c r="D212" s="18">
        <v>1</v>
      </c>
      <c r="E212" s="16">
        <f t="shared" si="9"/>
        <v>17</v>
      </c>
      <c r="F212" s="16">
        <v>17</v>
      </c>
    </row>
    <row r="213" spans="1:6">
      <c r="A213" s="68" t="s">
        <v>335</v>
      </c>
      <c r="B213" s="39" t="s">
        <v>816</v>
      </c>
      <c r="C213" s="12" t="s">
        <v>818</v>
      </c>
      <c r="D213" s="18">
        <v>11</v>
      </c>
      <c r="E213" s="16">
        <f t="shared" si="9"/>
        <v>600</v>
      </c>
      <c r="F213" s="16">
        <v>6600</v>
      </c>
    </row>
    <row r="214" spans="1:6">
      <c r="A214" s="68" t="s">
        <v>335</v>
      </c>
      <c r="B214" s="39" t="s">
        <v>816</v>
      </c>
      <c r="C214" s="12" t="s">
        <v>819</v>
      </c>
      <c r="D214" s="18">
        <v>42</v>
      </c>
      <c r="E214" s="16">
        <f t="shared" si="9"/>
        <v>15.047619047618999</v>
      </c>
      <c r="F214" s="16">
        <v>632</v>
      </c>
    </row>
    <row r="215" spans="1:6">
      <c r="A215" s="40" t="s">
        <v>820</v>
      </c>
      <c r="B215" s="19"/>
      <c r="C215" s="19"/>
      <c r="D215" s="44">
        <f>SUM(D212:D214)</f>
        <v>54</v>
      </c>
      <c r="E215" s="21">
        <f t="shared" si="9"/>
        <v>134.24074074073999</v>
      </c>
      <c r="F215" s="21">
        <f>SUM(F212:F214)</f>
        <v>7249</v>
      </c>
    </row>
    <row r="216" spans="1:6">
      <c r="A216" s="68" t="s">
        <v>339</v>
      </c>
      <c r="B216" s="39" t="s">
        <v>340</v>
      </c>
      <c r="C216" s="12" t="s">
        <v>821</v>
      </c>
      <c r="D216" s="18">
        <v>1</v>
      </c>
      <c r="E216" s="16">
        <f t="shared" si="9"/>
        <v>12</v>
      </c>
      <c r="F216" s="16">
        <v>12</v>
      </c>
    </row>
    <row r="217" spans="1:6">
      <c r="A217" s="40" t="s">
        <v>822</v>
      </c>
      <c r="B217" s="19"/>
      <c r="C217" s="19"/>
      <c r="D217" s="44">
        <f>SUM(D216:D216)</f>
        <v>1</v>
      </c>
      <c r="E217" s="21">
        <f t="shared" si="9"/>
        <v>12</v>
      </c>
      <c r="F217" s="21">
        <f>SUM(F216:F216)</f>
        <v>12</v>
      </c>
    </row>
    <row r="218" spans="1:6">
      <c r="A218" s="68" t="s">
        <v>343</v>
      </c>
      <c r="B218" s="39" t="s">
        <v>344</v>
      </c>
      <c r="C218" s="12" t="s">
        <v>823</v>
      </c>
      <c r="D218" s="18">
        <v>2</v>
      </c>
      <c r="E218" s="16">
        <f t="shared" si="9"/>
        <v>1200</v>
      </c>
      <c r="F218" s="16">
        <v>2400</v>
      </c>
    </row>
    <row r="219" spans="1:6">
      <c r="A219" s="40" t="s">
        <v>824</v>
      </c>
      <c r="B219" s="19"/>
      <c r="C219" s="19"/>
      <c r="D219" s="44">
        <f>SUM(D218:D218)</f>
        <v>2</v>
      </c>
      <c r="E219" s="21">
        <f t="shared" si="9"/>
        <v>1200</v>
      </c>
      <c r="F219" s="21">
        <f>SUM(F218:F218)</f>
        <v>2400</v>
      </c>
    </row>
    <row r="220" spans="1:6">
      <c r="A220" s="68" t="s">
        <v>351</v>
      </c>
      <c r="B220" s="39" t="s">
        <v>352</v>
      </c>
      <c r="C220" s="12" t="s">
        <v>825</v>
      </c>
      <c r="D220" s="18">
        <v>2</v>
      </c>
      <c r="E220" s="16">
        <f t="shared" si="9"/>
        <v>600</v>
      </c>
      <c r="F220" s="16">
        <v>1200</v>
      </c>
    </row>
    <row r="221" spans="1:6">
      <c r="A221" s="68" t="s">
        <v>351</v>
      </c>
      <c r="B221" s="39" t="s">
        <v>352</v>
      </c>
      <c r="C221" s="12" t="s">
        <v>826</v>
      </c>
      <c r="D221" s="18">
        <v>6</v>
      </c>
      <c r="E221" s="16">
        <f t="shared" si="9"/>
        <v>18</v>
      </c>
      <c r="F221" s="16">
        <v>108</v>
      </c>
    </row>
    <row r="222" spans="1:6">
      <c r="A222" s="68" t="s">
        <v>351</v>
      </c>
      <c r="B222" s="39" t="s">
        <v>352</v>
      </c>
      <c r="C222" s="12" t="s">
        <v>351</v>
      </c>
      <c r="D222" s="18">
        <v>42</v>
      </c>
      <c r="E222" s="16">
        <f t="shared" ref="E222:E253" si="10">IF(D222=0,"",F222/D222)</f>
        <v>14.547619047618999</v>
      </c>
      <c r="F222" s="16">
        <v>611</v>
      </c>
    </row>
    <row r="223" spans="1:6">
      <c r="A223" s="40" t="s">
        <v>827</v>
      </c>
      <c r="B223" s="19"/>
      <c r="C223" s="19"/>
      <c r="D223" s="44">
        <f>SUM(D220:D222)</f>
        <v>50</v>
      </c>
      <c r="E223" s="21">
        <f t="shared" si="10"/>
        <v>38.380000000000003</v>
      </c>
      <c r="F223" s="21">
        <f>SUM(F220:F222)</f>
        <v>1919</v>
      </c>
    </row>
    <row r="224" spans="1:6">
      <c r="A224" s="68" t="s">
        <v>353</v>
      </c>
      <c r="B224" s="39" t="s">
        <v>354</v>
      </c>
      <c r="C224" s="12" t="s">
        <v>828</v>
      </c>
      <c r="D224" s="18">
        <v>1</v>
      </c>
      <c r="E224" s="16">
        <f t="shared" si="10"/>
        <v>10</v>
      </c>
      <c r="F224" s="16">
        <v>10</v>
      </c>
    </row>
    <row r="225" spans="1:6">
      <c r="A225" s="40" t="s">
        <v>829</v>
      </c>
      <c r="B225" s="19"/>
      <c r="C225" s="19"/>
      <c r="D225" s="44">
        <f>SUM(D224:D224)</f>
        <v>1</v>
      </c>
      <c r="E225" s="21">
        <f t="shared" si="10"/>
        <v>10</v>
      </c>
      <c r="F225" s="21">
        <f>SUM(F224:F224)</f>
        <v>10</v>
      </c>
    </row>
    <row r="226" spans="1:6">
      <c r="A226" s="68" t="s">
        <v>359</v>
      </c>
      <c r="B226" s="39" t="s">
        <v>830</v>
      </c>
      <c r="C226" s="12" t="s">
        <v>831</v>
      </c>
      <c r="D226" s="18">
        <v>5</v>
      </c>
      <c r="E226" s="16">
        <f t="shared" si="10"/>
        <v>15.2</v>
      </c>
      <c r="F226" s="16">
        <v>76</v>
      </c>
    </row>
    <row r="227" spans="1:6">
      <c r="A227" s="40" t="s">
        <v>832</v>
      </c>
      <c r="B227" s="19"/>
      <c r="C227" s="19"/>
      <c r="D227" s="44">
        <f>SUM(D226:D226)</f>
        <v>5</v>
      </c>
      <c r="E227" s="21">
        <f t="shared" si="10"/>
        <v>15.2</v>
      </c>
      <c r="F227" s="21">
        <f>SUM(F226:F226)</f>
        <v>76</v>
      </c>
    </row>
    <row r="228" spans="1:6">
      <c r="A228" s="68" t="s">
        <v>365</v>
      </c>
      <c r="B228" s="39" t="s">
        <v>366</v>
      </c>
      <c r="C228" s="12" t="s">
        <v>833</v>
      </c>
      <c r="D228" s="18">
        <v>4</v>
      </c>
      <c r="E228" s="16">
        <f t="shared" si="10"/>
        <v>8</v>
      </c>
      <c r="F228" s="16">
        <v>32</v>
      </c>
    </row>
    <row r="229" spans="1:6">
      <c r="A229" s="40" t="s">
        <v>834</v>
      </c>
      <c r="B229" s="19"/>
      <c r="C229" s="19"/>
      <c r="D229" s="44">
        <f>SUM(D228:D228)</f>
        <v>4</v>
      </c>
      <c r="E229" s="21">
        <f t="shared" si="10"/>
        <v>8</v>
      </c>
      <c r="F229" s="21">
        <f>SUM(F228:F228)</f>
        <v>32</v>
      </c>
    </row>
    <row r="230" spans="1:6">
      <c r="A230" s="68" t="s">
        <v>368</v>
      </c>
      <c r="B230" s="39" t="s">
        <v>369</v>
      </c>
      <c r="C230" s="12" t="s">
        <v>835</v>
      </c>
      <c r="D230" s="18">
        <v>1</v>
      </c>
      <c r="E230" s="16">
        <f t="shared" si="10"/>
        <v>15</v>
      </c>
      <c r="F230" s="16">
        <v>15</v>
      </c>
    </row>
    <row r="231" spans="1:6">
      <c r="A231" s="68" t="s">
        <v>368</v>
      </c>
      <c r="B231" s="39" t="s">
        <v>369</v>
      </c>
      <c r="C231" s="12" t="s">
        <v>836</v>
      </c>
      <c r="D231" s="18">
        <v>1</v>
      </c>
      <c r="E231" s="16">
        <f t="shared" si="10"/>
        <v>200</v>
      </c>
      <c r="F231" s="16">
        <v>200</v>
      </c>
    </row>
    <row r="232" spans="1:6">
      <c r="A232" s="68" t="s">
        <v>368</v>
      </c>
      <c r="B232" s="39" t="s">
        <v>369</v>
      </c>
      <c r="C232" s="12" t="s">
        <v>837</v>
      </c>
      <c r="D232" s="18">
        <v>2</v>
      </c>
      <c r="E232" s="16">
        <f t="shared" si="10"/>
        <v>14</v>
      </c>
      <c r="F232" s="16">
        <v>28</v>
      </c>
    </row>
    <row r="233" spans="1:6">
      <c r="A233" s="68" t="s">
        <v>368</v>
      </c>
      <c r="B233" s="39" t="s">
        <v>369</v>
      </c>
      <c r="C233" s="12" t="s">
        <v>838</v>
      </c>
      <c r="D233" s="18">
        <v>7</v>
      </c>
      <c r="E233" s="16">
        <f t="shared" si="10"/>
        <v>13</v>
      </c>
      <c r="F233" s="16">
        <v>91</v>
      </c>
    </row>
    <row r="234" spans="1:6">
      <c r="A234" s="68" t="s">
        <v>368</v>
      </c>
      <c r="B234" s="39" t="s">
        <v>369</v>
      </c>
      <c r="C234" s="12" t="s">
        <v>839</v>
      </c>
      <c r="D234" s="18">
        <v>9</v>
      </c>
      <c r="E234" s="16">
        <f t="shared" si="10"/>
        <v>13.444444444444001</v>
      </c>
      <c r="F234" s="16">
        <v>121</v>
      </c>
    </row>
    <row r="235" spans="1:6">
      <c r="A235" s="68" t="s">
        <v>368</v>
      </c>
      <c r="B235" s="39" t="s">
        <v>369</v>
      </c>
      <c r="C235" s="12" t="s">
        <v>840</v>
      </c>
      <c r="D235" s="18">
        <v>11</v>
      </c>
      <c r="E235" s="16">
        <f t="shared" si="10"/>
        <v>11.818181818182</v>
      </c>
      <c r="F235" s="16">
        <v>130</v>
      </c>
    </row>
    <row r="236" spans="1:6">
      <c r="A236" s="68" t="s">
        <v>368</v>
      </c>
      <c r="B236" s="39" t="s">
        <v>369</v>
      </c>
      <c r="C236" s="12" t="s">
        <v>841</v>
      </c>
      <c r="D236" s="18">
        <v>40</v>
      </c>
      <c r="E236" s="16">
        <f t="shared" si="10"/>
        <v>2.5249999999999999</v>
      </c>
      <c r="F236" s="16">
        <v>101</v>
      </c>
    </row>
    <row r="237" spans="1:6">
      <c r="A237" s="68" t="s">
        <v>368</v>
      </c>
      <c r="B237" s="39" t="s">
        <v>369</v>
      </c>
      <c r="C237" s="12" t="s">
        <v>842</v>
      </c>
      <c r="D237" s="18">
        <v>26</v>
      </c>
      <c r="E237" s="16">
        <f t="shared" si="10"/>
        <v>13.538461538462</v>
      </c>
      <c r="F237" s="16">
        <v>352</v>
      </c>
    </row>
    <row r="238" spans="1:6">
      <c r="A238" s="68" t="s">
        <v>368</v>
      </c>
      <c r="B238" s="39" t="s">
        <v>369</v>
      </c>
      <c r="C238" s="12" t="s">
        <v>843</v>
      </c>
      <c r="D238" s="18">
        <v>29</v>
      </c>
      <c r="E238" s="16">
        <f t="shared" si="10"/>
        <v>12.379310344827999</v>
      </c>
      <c r="F238" s="16">
        <v>359</v>
      </c>
    </row>
    <row r="239" spans="1:6">
      <c r="A239" s="68" t="s">
        <v>368</v>
      </c>
      <c r="B239" s="39" t="s">
        <v>369</v>
      </c>
      <c r="C239" s="12" t="s">
        <v>844</v>
      </c>
      <c r="D239" s="18">
        <v>53</v>
      </c>
      <c r="E239" s="16">
        <f t="shared" si="10"/>
        <v>12.367924528302</v>
      </c>
      <c r="F239" s="16">
        <v>655.5</v>
      </c>
    </row>
    <row r="240" spans="1:6">
      <c r="A240" s="68" t="s">
        <v>368</v>
      </c>
      <c r="B240" s="39" t="s">
        <v>369</v>
      </c>
      <c r="C240" s="12" t="s">
        <v>845</v>
      </c>
      <c r="D240" s="18">
        <v>67</v>
      </c>
      <c r="E240" s="16">
        <f t="shared" si="10"/>
        <v>14.60447761194</v>
      </c>
      <c r="F240" s="16">
        <v>978.5</v>
      </c>
    </row>
    <row r="241" spans="1:6">
      <c r="A241" s="68" t="s">
        <v>368</v>
      </c>
      <c r="B241" s="39" t="s">
        <v>369</v>
      </c>
      <c r="C241" s="12" t="s">
        <v>846</v>
      </c>
      <c r="D241" s="18">
        <v>96</v>
      </c>
      <c r="E241" s="16">
        <f t="shared" si="10"/>
        <v>15.567708333333</v>
      </c>
      <c r="F241" s="16">
        <v>1494.5</v>
      </c>
    </row>
    <row r="242" spans="1:6">
      <c r="A242" s="68" t="s">
        <v>368</v>
      </c>
      <c r="B242" s="39" t="s">
        <v>369</v>
      </c>
      <c r="C242" s="12" t="s">
        <v>847</v>
      </c>
      <c r="D242" s="18">
        <v>213</v>
      </c>
      <c r="E242" s="16">
        <f t="shared" si="10"/>
        <v>12.117370892019</v>
      </c>
      <c r="F242" s="16">
        <v>2581</v>
      </c>
    </row>
    <row r="243" spans="1:6">
      <c r="A243" s="68" t="s">
        <v>368</v>
      </c>
      <c r="B243" s="39" t="s">
        <v>369</v>
      </c>
      <c r="C243" s="12" t="s">
        <v>848</v>
      </c>
      <c r="D243" s="18">
        <v>302</v>
      </c>
      <c r="E243" s="16">
        <f t="shared" si="10"/>
        <v>0.01</v>
      </c>
      <c r="F243" s="16">
        <v>3.02</v>
      </c>
    </row>
    <row r="244" spans="1:6">
      <c r="A244" s="68" t="s">
        <v>368</v>
      </c>
      <c r="B244" s="39" t="s">
        <v>369</v>
      </c>
      <c r="C244" s="12" t="s">
        <v>849</v>
      </c>
      <c r="D244" s="18">
        <v>320</v>
      </c>
      <c r="E244" s="16">
        <f t="shared" si="10"/>
        <v>7.99</v>
      </c>
      <c r="F244" s="16">
        <v>2556.8000000000002</v>
      </c>
    </row>
    <row r="245" spans="1:6">
      <c r="A245" s="68" t="s">
        <v>368</v>
      </c>
      <c r="B245" s="39" t="s">
        <v>369</v>
      </c>
      <c r="C245" s="12" t="s">
        <v>850</v>
      </c>
      <c r="D245" s="18">
        <v>973</v>
      </c>
      <c r="E245" s="16">
        <f t="shared" si="10"/>
        <v>12.432168550874</v>
      </c>
      <c r="F245" s="16">
        <v>12096.5</v>
      </c>
    </row>
    <row r="246" spans="1:6">
      <c r="A246" s="40" t="s">
        <v>851</v>
      </c>
      <c r="B246" s="19"/>
      <c r="C246" s="19"/>
      <c r="D246" s="44">
        <f>SUM(D230:D245)</f>
        <v>2150</v>
      </c>
      <c r="E246" s="21">
        <f t="shared" si="10"/>
        <v>10.122241860465</v>
      </c>
      <c r="F246" s="21">
        <f>SUM(F230:F245)</f>
        <v>21762.82</v>
      </c>
    </row>
    <row r="247" spans="1:6">
      <c r="A247" s="68" t="s">
        <v>370</v>
      </c>
      <c r="B247" s="39" t="s">
        <v>371</v>
      </c>
      <c r="C247" s="12" t="s">
        <v>852</v>
      </c>
      <c r="D247" s="18">
        <v>5</v>
      </c>
      <c r="E247" s="16">
        <f t="shared" si="10"/>
        <v>14</v>
      </c>
      <c r="F247" s="16">
        <v>70</v>
      </c>
    </row>
    <row r="248" spans="1:6">
      <c r="A248" s="40" t="s">
        <v>853</v>
      </c>
      <c r="B248" s="19"/>
      <c r="C248" s="19"/>
      <c r="D248" s="44">
        <f>SUM(D247:D247)</f>
        <v>5</v>
      </c>
      <c r="E248" s="21">
        <f t="shared" si="10"/>
        <v>14</v>
      </c>
      <c r="F248" s="21">
        <f>SUM(F247:F247)</f>
        <v>70</v>
      </c>
    </row>
    <row r="249" spans="1:6">
      <c r="A249" s="68" t="s">
        <v>372</v>
      </c>
      <c r="B249" s="39" t="s">
        <v>373</v>
      </c>
      <c r="C249" s="12" t="s">
        <v>854</v>
      </c>
      <c r="D249" s="18">
        <v>1</v>
      </c>
      <c r="E249" s="16">
        <f t="shared" si="10"/>
        <v>13</v>
      </c>
      <c r="F249" s="16">
        <v>13</v>
      </c>
    </row>
    <row r="250" spans="1:6">
      <c r="A250" s="40" t="s">
        <v>855</v>
      </c>
      <c r="B250" s="19"/>
      <c r="C250" s="19"/>
      <c r="D250" s="44">
        <f>SUM(D249:D249)</f>
        <v>1</v>
      </c>
      <c r="E250" s="21">
        <f t="shared" si="10"/>
        <v>13</v>
      </c>
      <c r="F250" s="21">
        <f>SUM(F249:F249)</f>
        <v>13</v>
      </c>
    </row>
    <row r="251" spans="1:6">
      <c r="A251" s="68" t="s">
        <v>374</v>
      </c>
      <c r="B251" s="39" t="s">
        <v>375</v>
      </c>
      <c r="C251" s="12" t="s">
        <v>856</v>
      </c>
      <c r="D251" s="18">
        <v>24</v>
      </c>
      <c r="E251" s="16">
        <f t="shared" si="10"/>
        <v>600</v>
      </c>
      <c r="F251" s="16">
        <v>14400</v>
      </c>
    </row>
    <row r="252" spans="1:6">
      <c r="A252" s="68" t="s">
        <v>374</v>
      </c>
      <c r="B252" s="39" t="s">
        <v>375</v>
      </c>
      <c r="C252" s="12" t="s">
        <v>857</v>
      </c>
      <c r="D252" s="18">
        <v>290</v>
      </c>
      <c r="E252" s="16">
        <f t="shared" si="10"/>
        <v>14.151724137931</v>
      </c>
      <c r="F252" s="16">
        <v>4104</v>
      </c>
    </row>
    <row r="253" spans="1:6">
      <c r="A253" s="40" t="s">
        <v>858</v>
      </c>
      <c r="B253" s="19"/>
      <c r="C253" s="19"/>
      <c r="D253" s="44">
        <f>SUM(D251:D252)</f>
        <v>314</v>
      </c>
      <c r="E253" s="21">
        <f t="shared" si="10"/>
        <v>58.929936305731999</v>
      </c>
      <c r="F253" s="21">
        <f>SUM(F251:F252)</f>
        <v>18504</v>
      </c>
    </row>
    <row r="254" spans="1:6">
      <c r="A254" s="68" t="s">
        <v>376</v>
      </c>
      <c r="B254" s="39" t="s">
        <v>377</v>
      </c>
      <c r="C254" s="12" t="s">
        <v>859</v>
      </c>
      <c r="D254" s="18">
        <v>1</v>
      </c>
      <c r="E254" s="16">
        <f t="shared" ref="E254:E285" si="11">IF(D254=0,"",F254/D254)</f>
        <v>0</v>
      </c>
      <c r="F254" s="16">
        <v>0</v>
      </c>
    </row>
    <row r="255" spans="1:6">
      <c r="A255" s="40" t="s">
        <v>860</v>
      </c>
      <c r="B255" s="19"/>
      <c r="C255" s="19"/>
      <c r="D255" s="44">
        <f>SUM(D254:D254)</f>
        <v>1</v>
      </c>
      <c r="E255" s="21">
        <f t="shared" si="11"/>
        <v>0</v>
      </c>
      <c r="F255" s="21">
        <f>SUM(F254:F254)</f>
        <v>0</v>
      </c>
    </row>
    <row r="256" spans="1:6">
      <c r="A256" s="68" t="s">
        <v>378</v>
      </c>
      <c r="B256" s="39" t="s">
        <v>379</v>
      </c>
      <c r="C256" s="12" t="s">
        <v>861</v>
      </c>
      <c r="D256" s="18">
        <v>3</v>
      </c>
      <c r="E256" s="16">
        <f t="shared" si="11"/>
        <v>15</v>
      </c>
      <c r="F256" s="16">
        <v>45</v>
      </c>
    </row>
    <row r="257" spans="1:6">
      <c r="A257" s="40" t="s">
        <v>862</v>
      </c>
      <c r="B257" s="19"/>
      <c r="C257" s="19"/>
      <c r="D257" s="44">
        <f>SUM(D256:D256)</f>
        <v>3</v>
      </c>
      <c r="E257" s="21">
        <f t="shared" si="11"/>
        <v>15</v>
      </c>
      <c r="F257" s="21">
        <f>SUM(F256:F256)</f>
        <v>45</v>
      </c>
    </row>
    <row r="258" spans="1:6">
      <c r="A258" s="23" t="s">
        <v>384</v>
      </c>
      <c r="B258" s="24"/>
      <c r="C258" s="24"/>
      <c r="D258" s="53">
        <f>SUM(D159,D161,D163,D165,D168,D170,D172,D177,D180,D182,D184,D186,D188,D190,D192,D200,D202,D204,D206,D209,D211,D215,D217,D219,D223,D225,D227,D229,D246,D248,D250,D253,D255,D257)</f>
        <v>3415</v>
      </c>
      <c r="E258" s="25">
        <f t="shared" si="11"/>
        <v>19.429669106881001</v>
      </c>
      <c r="F258" s="25">
        <f>SUM(F159,F161,F163,F165,F168,F170,F172,F177,F180,F182,F184,F186,F188,F190,F192,F200,F202,F204,F206,F209,F211,F215,F217,F219,F223,F225,F227,F229,F246,F248,F250,F253,F255,F257)</f>
        <v>66352.320000000007</v>
      </c>
    </row>
    <row r="259" spans="1:6">
      <c r="A259" s="13" t="s">
        <v>385</v>
      </c>
      <c r="C259" s="12"/>
      <c r="D259" s="18"/>
      <c r="E259" s="16"/>
      <c r="F259" s="16"/>
    </row>
    <row r="260" spans="1:6">
      <c r="A260" s="68" t="s">
        <v>386</v>
      </c>
      <c r="B260" s="39" t="s">
        <v>387</v>
      </c>
      <c r="C260" s="12" t="s">
        <v>863</v>
      </c>
      <c r="D260" s="18">
        <v>1</v>
      </c>
      <c r="E260" s="16">
        <f t="shared" ref="E260:E287" si="12">IF(D260=0,"",F260/D260)</f>
        <v>700</v>
      </c>
      <c r="F260" s="16">
        <v>700</v>
      </c>
    </row>
    <row r="261" spans="1:6">
      <c r="A261" s="68" t="s">
        <v>386</v>
      </c>
      <c r="B261" s="39" t="s">
        <v>387</v>
      </c>
      <c r="C261" s="12" t="s">
        <v>864</v>
      </c>
      <c r="D261" s="18">
        <v>6</v>
      </c>
      <c r="E261" s="16">
        <f t="shared" si="12"/>
        <v>15</v>
      </c>
      <c r="F261" s="16">
        <v>90</v>
      </c>
    </row>
    <row r="262" spans="1:6">
      <c r="A262" s="40" t="s">
        <v>865</v>
      </c>
      <c r="B262" s="19"/>
      <c r="C262" s="19"/>
      <c r="D262" s="44">
        <f>SUM(D260:D261)</f>
        <v>7</v>
      </c>
      <c r="E262" s="21">
        <f t="shared" si="12"/>
        <v>112.85714285714</v>
      </c>
      <c r="F262" s="21">
        <f>SUM(F260:F261)</f>
        <v>790</v>
      </c>
    </row>
    <row r="263" spans="1:6">
      <c r="A263" s="68" t="s">
        <v>390</v>
      </c>
      <c r="B263" s="39" t="s">
        <v>391</v>
      </c>
      <c r="C263" s="12" t="s">
        <v>390</v>
      </c>
      <c r="D263" s="18">
        <v>2</v>
      </c>
      <c r="E263" s="16">
        <f t="shared" si="12"/>
        <v>16</v>
      </c>
      <c r="F263" s="16">
        <v>32</v>
      </c>
    </row>
    <row r="264" spans="1:6">
      <c r="A264" s="40" t="s">
        <v>866</v>
      </c>
      <c r="B264" s="19"/>
      <c r="C264" s="19"/>
      <c r="D264" s="44">
        <f>SUM(D263:D263)</f>
        <v>2</v>
      </c>
      <c r="E264" s="21">
        <f t="shared" si="12"/>
        <v>16</v>
      </c>
      <c r="F264" s="21">
        <f>SUM(F263:F263)</f>
        <v>32</v>
      </c>
    </row>
    <row r="265" spans="1:6">
      <c r="A265" s="68" t="s">
        <v>392</v>
      </c>
      <c r="B265" s="39" t="s">
        <v>393</v>
      </c>
      <c r="C265" s="12" t="s">
        <v>392</v>
      </c>
      <c r="D265" s="18">
        <v>9</v>
      </c>
      <c r="E265" s="16">
        <f t="shared" si="12"/>
        <v>12.833333333333</v>
      </c>
      <c r="F265" s="16">
        <v>115.5</v>
      </c>
    </row>
    <row r="266" spans="1:6">
      <c r="A266" s="40" t="s">
        <v>867</v>
      </c>
      <c r="B266" s="19"/>
      <c r="C266" s="19"/>
      <c r="D266" s="44">
        <f>SUM(D265:D265)</f>
        <v>9</v>
      </c>
      <c r="E266" s="21">
        <f t="shared" si="12"/>
        <v>12.833333333333</v>
      </c>
      <c r="F266" s="21">
        <f>SUM(F265:F265)</f>
        <v>115.5</v>
      </c>
    </row>
    <row r="267" spans="1:6">
      <c r="A267" s="68" t="s">
        <v>394</v>
      </c>
      <c r="B267" s="39" t="s">
        <v>395</v>
      </c>
      <c r="C267" s="12" t="s">
        <v>394</v>
      </c>
      <c r="D267" s="18">
        <v>1</v>
      </c>
      <c r="E267" s="16">
        <f t="shared" si="12"/>
        <v>17</v>
      </c>
      <c r="F267" s="16">
        <v>17</v>
      </c>
    </row>
    <row r="268" spans="1:6">
      <c r="A268" s="40" t="s">
        <v>868</v>
      </c>
      <c r="B268" s="19"/>
      <c r="C268" s="19"/>
      <c r="D268" s="44">
        <f>SUM(D267:D267)</f>
        <v>1</v>
      </c>
      <c r="E268" s="21">
        <f t="shared" si="12"/>
        <v>17</v>
      </c>
      <c r="F268" s="21">
        <f>SUM(F267:F267)</f>
        <v>17</v>
      </c>
    </row>
    <row r="269" spans="1:6">
      <c r="A269" s="68" t="s">
        <v>396</v>
      </c>
      <c r="B269" s="39" t="s">
        <v>397</v>
      </c>
      <c r="C269" s="12" t="s">
        <v>869</v>
      </c>
      <c r="D269" s="18">
        <v>2</v>
      </c>
      <c r="E269" s="16">
        <f t="shared" si="12"/>
        <v>15</v>
      </c>
      <c r="F269" s="16">
        <v>30</v>
      </c>
    </row>
    <row r="270" spans="1:6">
      <c r="A270" s="68" t="s">
        <v>396</v>
      </c>
      <c r="B270" s="39" t="s">
        <v>397</v>
      </c>
      <c r="C270" s="12" t="s">
        <v>870</v>
      </c>
      <c r="D270" s="18">
        <v>10</v>
      </c>
      <c r="E270" s="16">
        <f t="shared" si="12"/>
        <v>10</v>
      </c>
      <c r="F270" s="16">
        <v>100</v>
      </c>
    </row>
    <row r="271" spans="1:6">
      <c r="A271" s="68" t="s">
        <v>396</v>
      </c>
      <c r="B271" s="39" t="s">
        <v>397</v>
      </c>
      <c r="C271" s="12" t="s">
        <v>396</v>
      </c>
      <c r="D271" s="18">
        <v>30</v>
      </c>
      <c r="E271" s="16">
        <f t="shared" si="12"/>
        <v>13.8</v>
      </c>
      <c r="F271" s="16">
        <v>414</v>
      </c>
    </row>
    <row r="272" spans="1:6">
      <c r="A272" s="40" t="s">
        <v>871</v>
      </c>
      <c r="B272" s="19"/>
      <c r="C272" s="19"/>
      <c r="D272" s="44">
        <f>SUM(D269:D271)</f>
        <v>42</v>
      </c>
      <c r="E272" s="21">
        <f t="shared" si="12"/>
        <v>12.952380952381001</v>
      </c>
      <c r="F272" s="21">
        <f>SUM(F269:F271)</f>
        <v>544</v>
      </c>
    </row>
    <row r="273" spans="1:6">
      <c r="A273" s="68" t="s">
        <v>402</v>
      </c>
      <c r="B273" s="39" t="s">
        <v>403</v>
      </c>
      <c r="C273" s="12" t="s">
        <v>402</v>
      </c>
      <c r="D273" s="18">
        <v>115</v>
      </c>
      <c r="E273" s="16">
        <f t="shared" si="12"/>
        <v>14.908695652174</v>
      </c>
      <c r="F273" s="16">
        <v>1714.5</v>
      </c>
    </row>
    <row r="274" spans="1:6">
      <c r="A274" s="40" t="s">
        <v>872</v>
      </c>
      <c r="B274" s="19"/>
      <c r="C274" s="19"/>
      <c r="D274" s="44">
        <f>SUM(D273:D273)</f>
        <v>115</v>
      </c>
      <c r="E274" s="21">
        <f t="shared" si="12"/>
        <v>14.908695652174</v>
      </c>
      <c r="F274" s="21">
        <f>SUM(F273:F273)</f>
        <v>1714.5</v>
      </c>
    </row>
    <row r="275" spans="1:6">
      <c r="A275" s="68" t="s">
        <v>410</v>
      </c>
      <c r="B275" s="39" t="s">
        <v>411</v>
      </c>
      <c r="C275" s="12" t="s">
        <v>873</v>
      </c>
      <c r="D275" s="18">
        <v>4</v>
      </c>
      <c r="E275" s="16">
        <f t="shared" si="12"/>
        <v>2</v>
      </c>
      <c r="F275" s="16">
        <v>8</v>
      </c>
    </row>
    <row r="276" spans="1:6">
      <c r="A276" s="40" t="s">
        <v>874</v>
      </c>
      <c r="B276" s="19"/>
      <c r="C276" s="19"/>
      <c r="D276" s="44">
        <f>SUM(D275:D275)</f>
        <v>4</v>
      </c>
      <c r="E276" s="21">
        <f t="shared" si="12"/>
        <v>2</v>
      </c>
      <c r="F276" s="21">
        <f>SUM(F275:F275)</f>
        <v>8</v>
      </c>
    </row>
    <row r="277" spans="1:6">
      <c r="A277" s="68" t="s">
        <v>412</v>
      </c>
      <c r="B277" s="39" t="s">
        <v>413</v>
      </c>
      <c r="C277" s="12" t="s">
        <v>875</v>
      </c>
      <c r="D277" s="18">
        <v>98</v>
      </c>
      <c r="E277" s="16">
        <f t="shared" si="12"/>
        <v>12.163265306122</v>
      </c>
      <c r="F277" s="16">
        <v>1192</v>
      </c>
    </row>
    <row r="278" spans="1:6">
      <c r="A278" s="40" t="s">
        <v>876</v>
      </c>
      <c r="B278" s="19"/>
      <c r="C278" s="19"/>
      <c r="D278" s="44">
        <f>SUM(D277:D277)</f>
        <v>98</v>
      </c>
      <c r="E278" s="21">
        <f t="shared" si="12"/>
        <v>12.163265306122</v>
      </c>
      <c r="F278" s="21">
        <f>SUM(F277:F277)</f>
        <v>1192</v>
      </c>
    </row>
    <row r="279" spans="1:6">
      <c r="A279" s="68" t="s">
        <v>414</v>
      </c>
      <c r="B279" s="39" t="s">
        <v>415</v>
      </c>
      <c r="C279" s="12" t="s">
        <v>414</v>
      </c>
      <c r="D279" s="18">
        <v>2</v>
      </c>
      <c r="E279" s="16">
        <f t="shared" si="12"/>
        <v>10.5</v>
      </c>
      <c r="F279" s="16">
        <v>21</v>
      </c>
    </row>
    <row r="280" spans="1:6">
      <c r="A280" s="40" t="s">
        <v>877</v>
      </c>
      <c r="B280" s="19"/>
      <c r="C280" s="19"/>
      <c r="D280" s="44">
        <f>SUM(D279:D279)</f>
        <v>2</v>
      </c>
      <c r="E280" s="21">
        <f t="shared" si="12"/>
        <v>10.5</v>
      </c>
      <c r="F280" s="21">
        <f>SUM(F279:F279)</f>
        <v>21</v>
      </c>
    </row>
    <row r="281" spans="1:6">
      <c r="A281" s="68" t="s">
        <v>416</v>
      </c>
      <c r="B281" s="39" t="s">
        <v>417</v>
      </c>
      <c r="C281" s="12" t="s">
        <v>878</v>
      </c>
      <c r="D281" s="18">
        <v>1</v>
      </c>
      <c r="E281" s="16">
        <f t="shared" si="12"/>
        <v>17</v>
      </c>
      <c r="F281" s="16">
        <v>17</v>
      </c>
    </row>
    <row r="282" spans="1:6">
      <c r="A282" s="40" t="s">
        <v>879</v>
      </c>
      <c r="B282" s="19"/>
      <c r="C282" s="19"/>
      <c r="D282" s="44">
        <f>SUM(D281:D281)</f>
        <v>1</v>
      </c>
      <c r="E282" s="21">
        <f t="shared" si="12"/>
        <v>17</v>
      </c>
      <c r="F282" s="21">
        <f>SUM(F281:F281)</f>
        <v>17</v>
      </c>
    </row>
    <row r="283" spans="1:6">
      <c r="A283" s="68" t="s">
        <v>424</v>
      </c>
      <c r="B283" s="39" t="s">
        <v>880</v>
      </c>
      <c r="C283" s="12" t="s">
        <v>424</v>
      </c>
      <c r="D283" s="18">
        <v>9</v>
      </c>
      <c r="E283" s="16">
        <f t="shared" si="12"/>
        <v>14.444444444444001</v>
      </c>
      <c r="F283" s="16">
        <v>130</v>
      </c>
    </row>
    <row r="284" spans="1:6">
      <c r="A284" s="40" t="s">
        <v>881</v>
      </c>
      <c r="B284" s="19"/>
      <c r="C284" s="19"/>
      <c r="D284" s="44">
        <f>SUM(D283:D283)</f>
        <v>9</v>
      </c>
      <c r="E284" s="21">
        <f t="shared" si="12"/>
        <v>14.444444444444001</v>
      </c>
      <c r="F284" s="21">
        <f>SUM(F283:F283)</f>
        <v>130</v>
      </c>
    </row>
    <row r="285" spans="1:6">
      <c r="A285" s="68" t="s">
        <v>434</v>
      </c>
      <c r="B285" s="39" t="s">
        <v>435</v>
      </c>
      <c r="C285" s="12" t="s">
        <v>882</v>
      </c>
      <c r="D285" s="18">
        <v>6</v>
      </c>
      <c r="E285" s="16">
        <f t="shared" si="12"/>
        <v>15</v>
      </c>
      <c r="F285" s="16">
        <v>90</v>
      </c>
    </row>
    <row r="286" spans="1:6">
      <c r="A286" s="40" t="s">
        <v>883</v>
      </c>
      <c r="B286" s="19"/>
      <c r="C286" s="19"/>
      <c r="D286" s="44">
        <f>SUM(D285:D285)</f>
        <v>6</v>
      </c>
      <c r="E286" s="21">
        <f t="shared" si="12"/>
        <v>15</v>
      </c>
      <c r="F286" s="21">
        <f>SUM(F285:F285)</f>
        <v>90</v>
      </c>
    </row>
    <row r="287" spans="1:6">
      <c r="A287" s="23" t="s">
        <v>438</v>
      </c>
      <c r="B287" s="24"/>
      <c r="C287" s="24"/>
      <c r="D287" s="53">
        <f>SUM(D262,D264,D266,D268,D272,D274,D276,D278,D280,D282,D284,D286)</f>
        <v>296</v>
      </c>
      <c r="E287" s="25">
        <f t="shared" si="12"/>
        <v>15.780405405405</v>
      </c>
      <c r="F287" s="25">
        <f>SUM(F262,F264,F266,F268,F272,F274,F276,F278,F280,F282,F284,F286)</f>
        <v>4671</v>
      </c>
    </row>
    <row r="288" spans="1:6">
      <c r="A288" s="13" t="s">
        <v>439</v>
      </c>
      <c r="C288" s="12"/>
      <c r="D288" s="18"/>
      <c r="E288" s="16"/>
      <c r="F288" s="16"/>
    </row>
    <row r="289" spans="1:6">
      <c r="A289" s="68" t="s">
        <v>440</v>
      </c>
      <c r="B289" s="39" t="s">
        <v>441</v>
      </c>
      <c r="C289" s="12" t="s">
        <v>884</v>
      </c>
      <c r="D289" s="18">
        <v>2</v>
      </c>
      <c r="E289" s="16">
        <f t="shared" ref="E289:E296" si="13">IF(D289=0,"",F289/D289)</f>
        <v>700</v>
      </c>
      <c r="F289" s="16">
        <v>1400</v>
      </c>
    </row>
    <row r="290" spans="1:6">
      <c r="A290" s="68" t="s">
        <v>440</v>
      </c>
      <c r="B290" s="39" t="s">
        <v>441</v>
      </c>
      <c r="C290" s="12" t="s">
        <v>885</v>
      </c>
      <c r="D290" s="18">
        <v>26</v>
      </c>
      <c r="E290" s="16">
        <f t="shared" si="13"/>
        <v>13.269230769230999</v>
      </c>
      <c r="F290" s="16">
        <v>345</v>
      </c>
    </row>
    <row r="291" spans="1:6">
      <c r="A291" s="68" t="s">
        <v>440</v>
      </c>
      <c r="B291" s="39" t="s">
        <v>441</v>
      </c>
      <c r="C291" s="12" t="s">
        <v>886</v>
      </c>
      <c r="D291" s="18">
        <v>31</v>
      </c>
      <c r="E291" s="16">
        <f t="shared" si="13"/>
        <v>14.774193548387</v>
      </c>
      <c r="F291" s="16">
        <v>458</v>
      </c>
    </row>
    <row r="292" spans="1:6">
      <c r="A292" s="68" t="s">
        <v>440</v>
      </c>
      <c r="B292" s="39" t="s">
        <v>441</v>
      </c>
      <c r="C292" s="12" t="s">
        <v>440</v>
      </c>
      <c r="D292" s="18">
        <v>76</v>
      </c>
      <c r="E292" s="16">
        <f t="shared" si="13"/>
        <v>13.414473684211</v>
      </c>
      <c r="F292" s="16">
        <v>1019.5</v>
      </c>
    </row>
    <row r="293" spans="1:6">
      <c r="A293" s="40" t="s">
        <v>887</v>
      </c>
      <c r="B293" s="19"/>
      <c r="C293" s="19"/>
      <c r="D293" s="44">
        <f>SUM(D289:D292)</f>
        <v>135</v>
      </c>
      <c r="E293" s="21">
        <f t="shared" si="13"/>
        <v>23.870370370370001</v>
      </c>
      <c r="F293" s="21">
        <f>SUM(F289:F292)</f>
        <v>3222.5</v>
      </c>
    </row>
    <row r="294" spans="1:6">
      <c r="A294" s="68" t="s">
        <v>444</v>
      </c>
      <c r="B294" s="39" t="s">
        <v>445</v>
      </c>
      <c r="C294" s="12" t="s">
        <v>888</v>
      </c>
      <c r="D294" s="18">
        <v>1</v>
      </c>
      <c r="E294" s="16">
        <f t="shared" si="13"/>
        <v>17</v>
      </c>
      <c r="F294" s="16">
        <v>17</v>
      </c>
    </row>
    <row r="295" spans="1:6">
      <c r="A295" s="40" t="s">
        <v>889</v>
      </c>
      <c r="B295" s="19"/>
      <c r="C295" s="19"/>
      <c r="D295" s="44">
        <f>SUM(D294:D294)</f>
        <v>1</v>
      </c>
      <c r="E295" s="21">
        <f t="shared" si="13"/>
        <v>17</v>
      </c>
      <c r="F295" s="21">
        <f>SUM(F294:F294)</f>
        <v>17</v>
      </c>
    </row>
    <row r="296" spans="1:6">
      <c r="A296" s="23" t="s">
        <v>450</v>
      </c>
      <c r="B296" s="24"/>
      <c r="C296" s="24"/>
      <c r="D296" s="53">
        <f>SUM(D293,D295)</f>
        <v>136</v>
      </c>
      <c r="E296" s="25">
        <f t="shared" si="13"/>
        <v>23.819852941175998</v>
      </c>
      <c r="F296" s="25">
        <f>SUM(F293,F295)</f>
        <v>3239.5</v>
      </c>
    </row>
    <row r="297" spans="1:6">
      <c r="A297" s="13" t="s">
        <v>451</v>
      </c>
      <c r="C297" s="12"/>
      <c r="D297" s="18"/>
      <c r="E297" s="16"/>
      <c r="F297" s="16"/>
    </row>
    <row r="298" spans="1:6">
      <c r="A298" s="68" t="s">
        <v>452</v>
      </c>
      <c r="B298" s="39" t="s">
        <v>453</v>
      </c>
      <c r="C298" s="12" t="s">
        <v>890</v>
      </c>
      <c r="D298" s="18">
        <v>2</v>
      </c>
      <c r="E298" s="16">
        <f t="shared" ref="E298:E311" si="14">IF(D298=0,"",F298/D298)</f>
        <v>700</v>
      </c>
      <c r="F298" s="16">
        <v>1400</v>
      </c>
    </row>
    <row r="299" spans="1:6">
      <c r="A299" s="68" t="s">
        <v>452</v>
      </c>
      <c r="B299" s="39" t="s">
        <v>453</v>
      </c>
      <c r="C299" s="12" t="s">
        <v>891</v>
      </c>
      <c r="D299" s="18">
        <v>3</v>
      </c>
      <c r="E299" s="16">
        <f t="shared" si="14"/>
        <v>10</v>
      </c>
      <c r="F299" s="16">
        <v>30</v>
      </c>
    </row>
    <row r="300" spans="1:6">
      <c r="A300" s="68" t="s">
        <v>452</v>
      </c>
      <c r="B300" s="39" t="s">
        <v>453</v>
      </c>
      <c r="C300" s="12" t="s">
        <v>892</v>
      </c>
      <c r="D300" s="18">
        <v>34</v>
      </c>
      <c r="E300" s="16">
        <f t="shared" si="14"/>
        <v>8</v>
      </c>
      <c r="F300" s="16">
        <v>272</v>
      </c>
    </row>
    <row r="301" spans="1:6">
      <c r="A301" s="68" t="s">
        <v>452</v>
      </c>
      <c r="B301" s="39" t="s">
        <v>453</v>
      </c>
      <c r="C301" s="12" t="s">
        <v>893</v>
      </c>
      <c r="D301" s="18">
        <v>44</v>
      </c>
      <c r="E301" s="16">
        <f t="shared" si="14"/>
        <v>6</v>
      </c>
      <c r="F301" s="16">
        <v>264</v>
      </c>
    </row>
    <row r="302" spans="1:6">
      <c r="A302" s="68" t="s">
        <v>452</v>
      </c>
      <c r="B302" s="39" t="s">
        <v>453</v>
      </c>
      <c r="C302" s="12" t="s">
        <v>452</v>
      </c>
      <c r="D302" s="18">
        <v>92</v>
      </c>
      <c r="E302" s="16">
        <f t="shared" si="14"/>
        <v>13.728260869565</v>
      </c>
      <c r="F302" s="16">
        <v>1263</v>
      </c>
    </row>
    <row r="303" spans="1:6">
      <c r="A303" s="68" t="s">
        <v>452</v>
      </c>
      <c r="B303" s="39" t="s">
        <v>453</v>
      </c>
      <c r="C303" s="12" t="s">
        <v>894</v>
      </c>
      <c r="D303" s="18">
        <v>144</v>
      </c>
      <c r="E303" s="16">
        <f t="shared" si="14"/>
        <v>8</v>
      </c>
      <c r="F303" s="16">
        <v>1152</v>
      </c>
    </row>
    <row r="304" spans="1:6">
      <c r="A304" s="68" t="s">
        <v>452</v>
      </c>
      <c r="B304" s="39" t="s">
        <v>453</v>
      </c>
      <c r="C304" s="12" t="s">
        <v>895</v>
      </c>
      <c r="D304" s="18">
        <v>249</v>
      </c>
      <c r="E304" s="16">
        <f t="shared" si="14"/>
        <v>12.343373493975999</v>
      </c>
      <c r="F304" s="16">
        <v>3073.5</v>
      </c>
    </row>
    <row r="305" spans="1:6">
      <c r="A305" s="68" t="s">
        <v>452</v>
      </c>
      <c r="B305" s="39" t="s">
        <v>453</v>
      </c>
      <c r="C305" s="12" t="s">
        <v>896</v>
      </c>
      <c r="D305" s="18">
        <v>331</v>
      </c>
      <c r="E305" s="16">
        <f t="shared" si="14"/>
        <v>6</v>
      </c>
      <c r="F305" s="16">
        <v>1986</v>
      </c>
    </row>
    <row r="306" spans="1:6">
      <c r="A306" s="40" t="s">
        <v>897</v>
      </c>
      <c r="B306" s="19"/>
      <c r="C306" s="19"/>
      <c r="D306" s="44">
        <f>SUM(D298:D305)</f>
        <v>899</v>
      </c>
      <c r="E306" s="21">
        <f t="shared" si="14"/>
        <v>10.501112347052</v>
      </c>
      <c r="F306" s="21">
        <f>SUM(F298:F305)</f>
        <v>9440.5</v>
      </c>
    </row>
    <row r="307" spans="1:6">
      <c r="A307" s="68" t="s">
        <v>454</v>
      </c>
      <c r="B307" s="39" t="s">
        <v>455</v>
      </c>
      <c r="C307" s="12" t="s">
        <v>898</v>
      </c>
      <c r="D307" s="18">
        <v>6</v>
      </c>
      <c r="E307" s="16">
        <f t="shared" si="14"/>
        <v>14</v>
      </c>
      <c r="F307" s="16">
        <v>84</v>
      </c>
    </row>
    <row r="308" spans="1:6">
      <c r="A308" s="40" t="s">
        <v>899</v>
      </c>
      <c r="B308" s="19"/>
      <c r="C308" s="19"/>
      <c r="D308" s="44">
        <f>SUM(D307:D307)</f>
        <v>6</v>
      </c>
      <c r="E308" s="21">
        <f t="shared" si="14"/>
        <v>14</v>
      </c>
      <c r="F308" s="21">
        <f>SUM(F307:F307)</f>
        <v>84</v>
      </c>
    </row>
    <row r="309" spans="1:6">
      <c r="A309" s="68" t="s">
        <v>462</v>
      </c>
      <c r="B309" s="39" t="s">
        <v>463</v>
      </c>
      <c r="C309" s="12" t="s">
        <v>900</v>
      </c>
      <c r="D309" s="18">
        <v>129</v>
      </c>
      <c r="E309" s="16">
        <f t="shared" si="14"/>
        <v>11.891472868217001</v>
      </c>
      <c r="F309" s="16">
        <v>1534</v>
      </c>
    </row>
    <row r="310" spans="1:6">
      <c r="A310" s="40" t="s">
        <v>901</v>
      </c>
      <c r="B310" s="19"/>
      <c r="C310" s="19"/>
      <c r="D310" s="44">
        <f>SUM(D309:D309)</f>
        <v>129</v>
      </c>
      <c r="E310" s="21">
        <f t="shared" si="14"/>
        <v>11.891472868217001</v>
      </c>
      <c r="F310" s="21">
        <f>SUM(F309:F309)</f>
        <v>1534</v>
      </c>
    </row>
    <row r="311" spans="1:6">
      <c r="A311" s="23" t="s">
        <v>464</v>
      </c>
      <c r="B311" s="24"/>
      <c r="C311" s="24"/>
      <c r="D311" s="53">
        <f>SUM(D306,D308,D310)</f>
        <v>1034</v>
      </c>
      <c r="E311" s="25">
        <f t="shared" si="14"/>
        <v>10.694874274662</v>
      </c>
      <c r="F311" s="25">
        <f>SUM(F306,F308,F310)</f>
        <v>11058.5</v>
      </c>
    </row>
    <row r="312" spans="1:6">
      <c r="A312" s="13" t="s">
        <v>465</v>
      </c>
      <c r="C312" s="12"/>
      <c r="D312" s="18"/>
      <c r="E312" s="16"/>
      <c r="F312" s="16"/>
    </row>
    <row r="313" spans="1:6">
      <c r="A313" s="68" t="s">
        <v>472</v>
      </c>
      <c r="B313" s="39" t="s">
        <v>473</v>
      </c>
      <c r="C313" s="12" t="s">
        <v>902</v>
      </c>
      <c r="D313" s="18">
        <v>1</v>
      </c>
      <c r="E313" s="16">
        <f t="shared" ref="E313:E321" si="15">IF(D313=0,"",F313/D313)</f>
        <v>700</v>
      </c>
      <c r="F313" s="16">
        <v>700</v>
      </c>
    </row>
    <row r="314" spans="1:6">
      <c r="A314" s="68" t="s">
        <v>472</v>
      </c>
      <c r="B314" s="39" t="s">
        <v>473</v>
      </c>
      <c r="C314" s="12" t="s">
        <v>903</v>
      </c>
      <c r="D314" s="18">
        <v>9</v>
      </c>
      <c r="E314" s="16">
        <f t="shared" si="15"/>
        <v>13.333333333333</v>
      </c>
      <c r="F314" s="16">
        <v>120</v>
      </c>
    </row>
    <row r="315" spans="1:6">
      <c r="A315" s="40" t="s">
        <v>904</v>
      </c>
      <c r="B315" s="19"/>
      <c r="C315" s="19"/>
      <c r="D315" s="44">
        <f>SUM(D313:D314)</f>
        <v>10</v>
      </c>
      <c r="E315" s="21">
        <f t="shared" si="15"/>
        <v>82</v>
      </c>
      <c r="F315" s="21">
        <f>SUM(F313:F314)</f>
        <v>820</v>
      </c>
    </row>
    <row r="316" spans="1:6">
      <c r="A316" s="68" t="s">
        <v>480</v>
      </c>
      <c r="B316" s="39" t="s">
        <v>481</v>
      </c>
      <c r="C316" s="12" t="s">
        <v>905</v>
      </c>
      <c r="D316" s="18">
        <v>3</v>
      </c>
      <c r="E316" s="16">
        <f t="shared" si="15"/>
        <v>15.666666666667</v>
      </c>
      <c r="F316" s="16">
        <v>47</v>
      </c>
    </row>
    <row r="317" spans="1:6">
      <c r="A317" s="40" t="s">
        <v>906</v>
      </c>
      <c r="B317" s="19"/>
      <c r="C317" s="19"/>
      <c r="D317" s="44">
        <f>SUM(D316:D316)</f>
        <v>3</v>
      </c>
      <c r="E317" s="21">
        <f t="shared" si="15"/>
        <v>15.666666666667</v>
      </c>
      <c r="F317" s="21">
        <f>SUM(F316:F316)</f>
        <v>47</v>
      </c>
    </row>
    <row r="318" spans="1:6">
      <c r="A318" s="23" t="s">
        <v>486</v>
      </c>
      <c r="B318" s="24"/>
      <c r="C318" s="24"/>
      <c r="D318" s="53">
        <f>SUM(D315,D317)</f>
        <v>13</v>
      </c>
      <c r="E318" s="25">
        <f t="shared" si="15"/>
        <v>66.692307692308006</v>
      </c>
      <c r="F318" s="25">
        <f>SUM(F315,F317)</f>
        <v>867</v>
      </c>
    </row>
    <row r="319" spans="1:6">
      <c r="A319" s="13" t="s">
        <v>487</v>
      </c>
      <c r="B319" s="41"/>
      <c r="C319" s="12" t="s">
        <v>907</v>
      </c>
      <c r="D319" s="18">
        <v>1</v>
      </c>
      <c r="E319" s="16">
        <f t="shared" si="15"/>
        <v>200</v>
      </c>
      <c r="F319" s="16">
        <v>200</v>
      </c>
    </row>
    <row r="320" spans="1:6">
      <c r="A320" s="20" t="s">
        <v>908</v>
      </c>
      <c r="B320" s="19"/>
      <c r="C320" s="19"/>
      <c r="D320" s="44">
        <f>SUM(D319:D319)</f>
        <v>1</v>
      </c>
      <c r="E320" s="21">
        <f t="shared" si="15"/>
        <v>200</v>
      </c>
      <c r="F320" s="21">
        <f>SUM(F319:F319)</f>
        <v>200</v>
      </c>
    </row>
    <row r="321" spans="1:6">
      <c r="A321" s="10" t="s">
        <v>488</v>
      </c>
      <c r="B321" s="10"/>
      <c r="C321" s="10"/>
      <c r="D321" s="46">
        <f>SUM(D10,D20,D42,D57,D69,D156,D258,D287,D296,D311,D318,D320)</f>
        <v>7976</v>
      </c>
      <c r="E321" s="31">
        <f t="shared" si="15"/>
        <v>26.523665997994001</v>
      </c>
      <c r="F321" s="31">
        <f>SUM(F10,F20,F42,F57,F69,F156,F258,F287,F296,F311,F318,F320)</f>
        <v>211552.76</v>
      </c>
    </row>
    <row r="322" spans="1:6">
      <c r="A322" s="12" t="s">
        <v>23</v>
      </c>
      <c r="C322" s="12"/>
      <c r="D322" s="18"/>
      <c r="E322" s="16"/>
      <c r="F322" s="16"/>
    </row>
    <row r="323" spans="1:6">
      <c r="A323" s="13" t="s">
        <v>494</v>
      </c>
      <c r="C323" s="12"/>
      <c r="D323" s="18"/>
      <c r="E323" s="16"/>
      <c r="F323" s="16"/>
    </row>
    <row r="324" spans="1:6">
      <c r="A324" s="68" t="s">
        <v>495</v>
      </c>
      <c r="B324" s="39" t="s">
        <v>496</v>
      </c>
      <c r="C324" s="12" t="s">
        <v>909</v>
      </c>
      <c r="D324" s="18">
        <v>2</v>
      </c>
      <c r="E324" s="16">
        <f t="shared" ref="E324:E354" si="16">IF(D324=0,"",F324/D324)</f>
        <v>4000</v>
      </c>
      <c r="F324" s="16">
        <v>8000</v>
      </c>
    </row>
    <row r="325" spans="1:6">
      <c r="A325" s="68" t="s">
        <v>495</v>
      </c>
      <c r="B325" s="39" t="s">
        <v>496</v>
      </c>
      <c r="C325" s="12" t="s">
        <v>910</v>
      </c>
      <c r="D325" s="18">
        <v>2</v>
      </c>
      <c r="E325" s="16">
        <f t="shared" si="16"/>
        <v>1800</v>
      </c>
      <c r="F325" s="16">
        <v>3600</v>
      </c>
    </row>
    <row r="326" spans="1:6">
      <c r="A326" s="68" t="s">
        <v>495</v>
      </c>
      <c r="B326" s="39" t="s">
        <v>496</v>
      </c>
      <c r="C326" s="12" t="s">
        <v>911</v>
      </c>
      <c r="D326" s="18">
        <v>4</v>
      </c>
      <c r="E326" s="16">
        <f t="shared" si="16"/>
        <v>4000</v>
      </c>
      <c r="F326" s="16">
        <v>16000</v>
      </c>
    </row>
    <row r="327" spans="1:6">
      <c r="A327" s="68" t="s">
        <v>495</v>
      </c>
      <c r="B327" s="39" t="s">
        <v>496</v>
      </c>
      <c r="C327" s="12" t="s">
        <v>912</v>
      </c>
      <c r="D327" s="18">
        <v>10</v>
      </c>
      <c r="E327" s="16">
        <f t="shared" si="16"/>
        <v>225</v>
      </c>
      <c r="F327" s="16">
        <v>2250</v>
      </c>
    </row>
    <row r="328" spans="1:6">
      <c r="A328" s="68" t="s">
        <v>495</v>
      </c>
      <c r="B328" s="39" t="s">
        <v>496</v>
      </c>
      <c r="C328" s="12" t="s">
        <v>913</v>
      </c>
      <c r="D328" s="18">
        <v>33</v>
      </c>
      <c r="E328" s="16">
        <f t="shared" si="16"/>
        <v>1500</v>
      </c>
      <c r="F328" s="16">
        <v>49500</v>
      </c>
    </row>
    <row r="329" spans="1:6">
      <c r="A329" s="40" t="s">
        <v>914</v>
      </c>
      <c r="B329" s="19"/>
      <c r="C329" s="19"/>
      <c r="D329" s="44">
        <f>SUM(D324:D328)</f>
        <v>51</v>
      </c>
      <c r="E329" s="21">
        <f t="shared" si="16"/>
        <v>1555.8823529412</v>
      </c>
      <c r="F329" s="21">
        <f>SUM(F324:F328)</f>
        <v>79350</v>
      </c>
    </row>
    <row r="330" spans="1:6">
      <c r="A330" s="68" t="s">
        <v>497</v>
      </c>
      <c r="B330" s="39" t="s">
        <v>915</v>
      </c>
      <c r="C330" s="12" t="s">
        <v>916</v>
      </c>
      <c r="D330" s="18">
        <v>3</v>
      </c>
      <c r="E330" s="16">
        <f t="shared" si="16"/>
        <v>3000</v>
      </c>
      <c r="F330" s="16">
        <v>9000</v>
      </c>
    </row>
    <row r="331" spans="1:6">
      <c r="A331" s="40" t="s">
        <v>917</v>
      </c>
      <c r="B331" s="19"/>
      <c r="C331" s="19"/>
      <c r="D331" s="44">
        <f>SUM(D330:D330)</f>
        <v>3</v>
      </c>
      <c r="E331" s="21">
        <f t="shared" si="16"/>
        <v>3000</v>
      </c>
      <c r="F331" s="21">
        <f>SUM(F330:F330)</f>
        <v>9000</v>
      </c>
    </row>
    <row r="332" spans="1:6">
      <c r="A332" s="68" t="s">
        <v>499</v>
      </c>
      <c r="B332" s="39" t="s">
        <v>500</v>
      </c>
      <c r="C332" s="12" t="s">
        <v>918</v>
      </c>
      <c r="D332" s="18">
        <v>1</v>
      </c>
      <c r="E332" s="16">
        <f t="shared" si="16"/>
        <v>7000</v>
      </c>
      <c r="F332" s="16">
        <v>7000</v>
      </c>
    </row>
    <row r="333" spans="1:6">
      <c r="A333" s="40" t="s">
        <v>919</v>
      </c>
      <c r="B333" s="19"/>
      <c r="C333" s="19"/>
      <c r="D333" s="44">
        <f>SUM(D332:D332)</f>
        <v>1</v>
      </c>
      <c r="E333" s="21">
        <f t="shared" si="16"/>
        <v>7000</v>
      </c>
      <c r="F333" s="21">
        <f>SUM(F332:F332)</f>
        <v>7000</v>
      </c>
    </row>
    <row r="334" spans="1:6">
      <c r="A334" s="68" t="s">
        <v>501</v>
      </c>
      <c r="B334" s="39" t="s">
        <v>502</v>
      </c>
      <c r="C334" s="12" t="s">
        <v>920</v>
      </c>
      <c r="D334" s="18">
        <v>17</v>
      </c>
      <c r="E334" s="16">
        <f t="shared" si="16"/>
        <v>1200</v>
      </c>
      <c r="F334" s="16">
        <v>20400</v>
      </c>
    </row>
    <row r="335" spans="1:6">
      <c r="A335" s="40" t="s">
        <v>921</v>
      </c>
      <c r="B335" s="19"/>
      <c r="C335" s="19"/>
      <c r="D335" s="44">
        <f>SUM(D334:D334)</f>
        <v>17</v>
      </c>
      <c r="E335" s="21">
        <f t="shared" si="16"/>
        <v>1200</v>
      </c>
      <c r="F335" s="21">
        <f>SUM(F334:F334)</f>
        <v>20400</v>
      </c>
    </row>
    <row r="336" spans="1:6">
      <c r="A336" s="68" t="s">
        <v>503</v>
      </c>
      <c r="B336" s="39" t="s">
        <v>504</v>
      </c>
      <c r="C336" s="12" t="s">
        <v>922</v>
      </c>
      <c r="D336" s="18">
        <v>3</v>
      </c>
      <c r="E336" s="16">
        <f t="shared" si="16"/>
        <v>500</v>
      </c>
      <c r="F336" s="16">
        <v>1500</v>
      </c>
    </row>
    <row r="337" spans="1:6">
      <c r="A337" s="40" t="s">
        <v>923</v>
      </c>
      <c r="B337" s="19"/>
      <c r="C337" s="19"/>
      <c r="D337" s="44">
        <f>SUM(D336:D336)</f>
        <v>3</v>
      </c>
      <c r="E337" s="21">
        <f t="shared" si="16"/>
        <v>500</v>
      </c>
      <c r="F337" s="21">
        <f>SUM(F336:F336)</f>
        <v>1500</v>
      </c>
    </row>
    <row r="338" spans="1:6">
      <c r="A338" s="68" t="s">
        <v>505</v>
      </c>
      <c r="B338" s="39" t="s">
        <v>506</v>
      </c>
      <c r="C338" s="12" t="s">
        <v>924</v>
      </c>
      <c r="D338" s="18">
        <v>2</v>
      </c>
      <c r="E338" s="16">
        <f t="shared" si="16"/>
        <v>1000</v>
      </c>
      <c r="F338" s="16">
        <v>2000</v>
      </c>
    </row>
    <row r="339" spans="1:6">
      <c r="A339" s="40" t="s">
        <v>925</v>
      </c>
      <c r="B339" s="19"/>
      <c r="C339" s="19"/>
      <c r="D339" s="44">
        <f>SUM(D338:D338)</f>
        <v>2</v>
      </c>
      <c r="E339" s="21">
        <f t="shared" si="16"/>
        <v>1000</v>
      </c>
      <c r="F339" s="21">
        <f>SUM(F338:F338)</f>
        <v>2000</v>
      </c>
    </row>
    <row r="340" spans="1:6">
      <c r="A340" s="68" t="s">
        <v>507</v>
      </c>
      <c r="B340" s="39" t="s">
        <v>508</v>
      </c>
      <c r="C340" s="12" t="s">
        <v>926</v>
      </c>
      <c r="D340" s="18">
        <v>1</v>
      </c>
      <c r="E340" s="16">
        <f t="shared" si="16"/>
        <v>2400</v>
      </c>
      <c r="F340" s="16">
        <v>2400</v>
      </c>
    </row>
    <row r="341" spans="1:6">
      <c r="A341" s="40" t="s">
        <v>927</v>
      </c>
      <c r="B341" s="19"/>
      <c r="C341" s="19"/>
      <c r="D341" s="44">
        <f>SUM(D340:D340)</f>
        <v>1</v>
      </c>
      <c r="E341" s="21">
        <f t="shared" si="16"/>
        <v>2400</v>
      </c>
      <c r="F341" s="21">
        <f>SUM(F340:F340)</f>
        <v>2400</v>
      </c>
    </row>
    <row r="342" spans="1:6">
      <c r="A342" s="68" t="s">
        <v>509</v>
      </c>
      <c r="B342" s="39" t="s">
        <v>510</v>
      </c>
      <c r="C342" s="12" t="s">
        <v>928</v>
      </c>
      <c r="D342" s="18">
        <v>3</v>
      </c>
      <c r="E342" s="16">
        <f t="shared" si="16"/>
        <v>6000</v>
      </c>
      <c r="F342" s="16">
        <v>18000</v>
      </c>
    </row>
    <row r="343" spans="1:6">
      <c r="A343" s="40" t="s">
        <v>929</v>
      </c>
      <c r="B343" s="19"/>
      <c r="C343" s="19"/>
      <c r="D343" s="44">
        <f>SUM(D342:D342)</f>
        <v>3</v>
      </c>
      <c r="E343" s="21">
        <f t="shared" si="16"/>
        <v>6000</v>
      </c>
      <c r="F343" s="21">
        <f>SUM(F342:F342)</f>
        <v>18000</v>
      </c>
    </row>
    <row r="344" spans="1:6">
      <c r="A344" s="68" t="s">
        <v>511</v>
      </c>
      <c r="B344" s="39" t="s">
        <v>512</v>
      </c>
      <c r="C344" s="12" t="s">
        <v>930</v>
      </c>
      <c r="D344" s="18">
        <v>1</v>
      </c>
      <c r="E344" s="16">
        <f t="shared" si="16"/>
        <v>67.989999999999995</v>
      </c>
      <c r="F344" s="16">
        <v>67.989999999999995</v>
      </c>
    </row>
    <row r="345" spans="1:6">
      <c r="A345" s="40" t="s">
        <v>931</v>
      </c>
      <c r="B345" s="19"/>
      <c r="C345" s="19"/>
      <c r="D345" s="44">
        <f>SUM(D344:D344)</f>
        <v>1</v>
      </c>
      <c r="E345" s="21">
        <f t="shared" si="16"/>
        <v>67.989999999999995</v>
      </c>
      <c r="F345" s="21">
        <f>SUM(F344:F344)</f>
        <v>67.989999999999995</v>
      </c>
    </row>
    <row r="346" spans="1:6">
      <c r="A346" s="68" t="s">
        <v>513</v>
      </c>
      <c r="B346" s="39" t="s">
        <v>514</v>
      </c>
      <c r="C346" s="12" t="s">
        <v>932</v>
      </c>
      <c r="D346" s="18">
        <v>4</v>
      </c>
      <c r="E346" s="16">
        <f t="shared" si="16"/>
        <v>1300</v>
      </c>
      <c r="F346" s="16">
        <v>5200</v>
      </c>
    </row>
    <row r="347" spans="1:6">
      <c r="A347" s="40" t="s">
        <v>933</v>
      </c>
      <c r="B347" s="19"/>
      <c r="C347" s="19"/>
      <c r="D347" s="44">
        <f>SUM(D346:D346)</f>
        <v>4</v>
      </c>
      <c r="E347" s="21">
        <f t="shared" si="16"/>
        <v>1300</v>
      </c>
      <c r="F347" s="21">
        <f>SUM(F346:F346)</f>
        <v>5200</v>
      </c>
    </row>
    <row r="348" spans="1:6">
      <c r="A348" s="68" t="s">
        <v>515</v>
      </c>
      <c r="B348" s="39" t="s">
        <v>516</v>
      </c>
      <c r="C348" s="12" t="s">
        <v>934</v>
      </c>
      <c r="D348" s="18">
        <v>3</v>
      </c>
      <c r="E348" s="16">
        <f t="shared" si="16"/>
        <v>1200</v>
      </c>
      <c r="F348" s="16">
        <v>3600</v>
      </c>
    </row>
    <row r="349" spans="1:6">
      <c r="A349" s="40" t="s">
        <v>935</v>
      </c>
      <c r="B349" s="19"/>
      <c r="C349" s="19"/>
      <c r="D349" s="44">
        <f>SUM(D348:D348)</f>
        <v>3</v>
      </c>
      <c r="E349" s="21">
        <f t="shared" si="16"/>
        <v>1200</v>
      </c>
      <c r="F349" s="21">
        <f>SUM(F348:F348)</f>
        <v>3600</v>
      </c>
    </row>
    <row r="350" spans="1:6">
      <c r="A350" s="68" t="s">
        <v>517</v>
      </c>
      <c r="B350" s="39" t="s">
        <v>936</v>
      </c>
      <c r="C350" s="12" t="s">
        <v>517</v>
      </c>
      <c r="D350" s="18">
        <v>4</v>
      </c>
      <c r="E350" s="16">
        <f t="shared" si="16"/>
        <v>2600</v>
      </c>
      <c r="F350" s="16">
        <v>10400</v>
      </c>
    </row>
    <row r="351" spans="1:6">
      <c r="A351" s="40" t="s">
        <v>937</v>
      </c>
      <c r="B351" s="19"/>
      <c r="C351" s="19"/>
      <c r="D351" s="44">
        <f>SUM(D350:D350)</f>
        <v>4</v>
      </c>
      <c r="E351" s="21">
        <f t="shared" si="16"/>
        <v>2600</v>
      </c>
      <c r="F351" s="21">
        <f>SUM(F350:F350)</f>
        <v>10400</v>
      </c>
    </row>
    <row r="352" spans="1:6">
      <c r="A352" s="68" t="s">
        <v>519</v>
      </c>
      <c r="B352" s="39" t="s">
        <v>520</v>
      </c>
      <c r="C352" s="12" t="s">
        <v>938</v>
      </c>
      <c r="D352" s="18">
        <v>11</v>
      </c>
      <c r="E352" s="16">
        <f t="shared" si="16"/>
        <v>600</v>
      </c>
      <c r="F352" s="16">
        <v>6600</v>
      </c>
    </row>
    <row r="353" spans="1:6">
      <c r="A353" s="40" t="s">
        <v>939</v>
      </c>
      <c r="B353" s="19"/>
      <c r="C353" s="19"/>
      <c r="D353" s="44">
        <f>SUM(D352:D352)</f>
        <v>11</v>
      </c>
      <c r="E353" s="21">
        <f t="shared" si="16"/>
        <v>600</v>
      </c>
      <c r="F353" s="21">
        <f>SUM(F352:F352)</f>
        <v>6600</v>
      </c>
    </row>
    <row r="354" spans="1:6">
      <c r="A354" s="23" t="s">
        <v>521</v>
      </c>
      <c r="B354" s="24"/>
      <c r="C354" s="24"/>
      <c r="D354" s="53">
        <f>SUM(D329,D331,D333,D335,D337,D339,D341,D343,D345,D347,D349,D351,D353)</f>
        <v>104</v>
      </c>
      <c r="E354" s="25">
        <f t="shared" si="16"/>
        <v>1591.5191346153999</v>
      </c>
      <c r="F354" s="25">
        <f>SUM(F329,F331,F333,F335,F337,F339,F341,F343,F345,F347,F349,F351,F353)</f>
        <v>165517.99</v>
      </c>
    </row>
    <row r="355" spans="1:6">
      <c r="A355" s="13" t="s">
        <v>522</v>
      </c>
      <c r="C355" s="12"/>
      <c r="D355" s="18"/>
      <c r="E355" s="16"/>
      <c r="F355" s="16"/>
    </row>
    <row r="356" spans="1:6">
      <c r="A356" s="68" t="s">
        <v>523</v>
      </c>
      <c r="B356" s="39" t="s">
        <v>524</v>
      </c>
      <c r="C356" s="12" t="s">
        <v>940</v>
      </c>
      <c r="D356" s="18">
        <v>1</v>
      </c>
      <c r="E356" s="16">
        <f t="shared" ref="E356:E361" si="17">IF(D356=0,"",F356/D356)</f>
        <v>100</v>
      </c>
      <c r="F356" s="16">
        <v>100</v>
      </c>
    </row>
    <row r="357" spans="1:6">
      <c r="A357" s="68" t="s">
        <v>523</v>
      </c>
      <c r="B357" s="39" t="s">
        <v>524</v>
      </c>
      <c r="C357" s="12" t="s">
        <v>941</v>
      </c>
      <c r="D357" s="18">
        <v>5</v>
      </c>
      <c r="E357" s="16">
        <f t="shared" si="17"/>
        <v>0.01</v>
      </c>
      <c r="F357" s="16">
        <v>0.05</v>
      </c>
    </row>
    <row r="358" spans="1:6">
      <c r="A358" s="68" t="s">
        <v>523</v>
      </c>
      <c r="B358" s="39" t="s">
        <v>524</v>
      </c>
      <c r="C358" s="12" t="s">
        <v>942</v>
      </c>
      <c r="D358" s="18">
        <v>39</v>
      </c>
      <c r="E358" s="16">
        <f t="shared" si="17"/>
        <v>3.85</v>
      </c>
      <c r="F358" s="16">
        <v>150.15</v>
      </c>
    </row>
    <row r="359" spans="1:6">
      <c r="A359" s="40" t="s">
        <v>943</v>
      </c>
      <c r="B359" s="19"/>
      <c r="C359" s="19"/>
      <c r="D359" s="44">
        <f>SUM(D356:D358)</f>
        <v>45</v>
      </c>
      <c r="E359" s="21">
        <f t="shared" si="17"/>
        <v>5.56</v>
      </c>
      <c r="F359" s="21">
        <f>SUM(F356:F358)</f>
        <v>250.2</v>
      </c>
    </row>
    <row r="360" spans="1:6">
      <c r="A360" s="23" t="s">
        <v>525</v>
      </c>
      <c r="B360" s="24"/>
      <c r="C360" s="24"/>
      <c r="D360" s="53">
        <f>SUM(D359)</f>
        <v>45</v>
      </c>
      <c r="E360" s="25">
        <f t="shared" si="17"/>
        <v>5.56</v>
      </c>
      <c r="F360" s="25">
        <f>SUM(F359)</f>
        <v>250.2</v>
      </c>
    </row>
    <row r="361" spans="1:6">
      <c r="A361" s="10" t="s">
        <v>526</v>
      </c>
      <c r="B361" s="10"/>
      <c r="C361" s="10"/>
      <c r="D361" s="46">
        <f>SUM(D354,D360)</f>
        <v>149</v>
      </c>
      <c r="E361" s="31">
        <f t="shared" si="17"/>
        <v>1112.5381879194999</v>
      </c>
      <c r="F361" s="31">
        <f>SUM(F354,F360)</f>
        <v>165768.19</v>
      </c>
    </row>
    <row r="362" spans="1:6">
      <c r="A362" s="12" t="s">
        <v>24</v>
      </c>
      <c r="C362" s="12"/>
      <c r="D362" s="18"/>
      <c r="E362" s="16"/>
      <c r="F362" s="16"/>
    </row>
    <row r="363" spans="1:6">
      <c r="A363" s="13" t="s">
        <v>527</v>
      </c>
      <c r="C363" s="12"/>
      <c r="D363" s="18"/>
      <c r="E363" s="16"/>
      <c r="F363" s="16"/>
    </row>
    <row r="364" spans="1:6">
      <c r="A364" s="68" t="s">
        <v>528</v>
      </c>
      <c r="B364" s="39" t="s">
        <v>529</v>
      </c>
      <c r="C364" s="12" t="s">
        <v>944</v>
      </c>
      <c r="D364" s="18">
        <v>22</v>
      </c>
      <c r="E364" s="16">
        <f t="shared" ref="E364:E390" si="18">IF(D364=0,"",F364/D364)</f>
        <v>35.363636363635997</v>
      </c>
      <c r="F364" s="16">
        <v>778</v>
      </c>
    </row>
    <row r="365" spans="1:6">
      <c r="A365" s="68" t="s">
        <v>528</v>
      </c>
      <c r="B365" s="39" t="s">
        <v>529</v>
      </c>
      <c r="C365" s="12" t="s">
        <v>528</v>
      </c>
      <c r="D365" s="18">
        <v>127</v>
      </c>
      <c r="E365" s="16">
        <f t="shared" si="18"/>
        <v>6.3267716535433003</v>
      </c>
      <c r="F365" s="16">
        <v>803.5</v>
      </c>
    </row>
    <row r="366" spans="1:6">
      <c r="A366" s="40" t="s">
        <v>945</v>
      </c>
      <c r="B366" s="19"/>
      <c r="C366" s="19"/>
      <c r="D366" s="44">
        <f>SUM(D364:D365)</f>
        <v>149</v>
      </c>
      <c r="E366" s="21">
        <f t="shared" si="18"/>
        <v>10.614093959731999</v>
      </c>
      <c r="F366" s="21">
        <f>SUM(F364:F365)</f>
        <v>1581.5</v>
      </c>
    </row>
    <row r="367" spans="1:6">
      <c r="A367" s="68" t="s">
        <v>530</v>
      </c>
      <c r="B367" s="39" t="s">
        <v>531</v>
      </c>
      <c r="C367" s="12" t="s">
        <v>946</v>
      </c>
      <c r="D367" s="18">
        <v>3</v>
      </c>
      <c r="E367" s="16">
        <f t="shared" si="18"/>
        <v>8</v>
      </c>
      <c r="F367" s="16">
        <v>24</v>
      </c>
    </row>
    <row r="368" spans="1:6">
      <c r="A368" s="40" t="s">
        <v>947</v>
      </c>
      <c r="B368" s="19"/>
      <c r="C368" s="19"/>
      <c r="D368" s="44">
        <f>SUM(D367:D367)</f>
        <v>3</v>
      </c>
      <c r="E368" s="21">
        <f t="shared" si="18"/>
        <v>8</v>
      </c>
      <c r="F368" s="21">
        <f>SUM(F367:F367)</f>
        <v>24</v>
      </c>
    </row>
    <row r="369" spans="1:6">
      <c r="A369" s="68" t="s">
        <v>532</v>
      </c>
      <c r="B369" s="39" t="s">
        <v>533</v>
      </c>
      <c r="C369" s="12" t="s">
        <v>948</v>
      </c>
      <c r="D369" s="18">
        <v>1</v>
      </c>
      <c r="E369" s="16">
        <f t="shared" si="18"/>
        <v>8</v>
      </c>
      <c r="F369" s="16">
        <v>8</v>
      </c>
    </row>
    <row r="370" spans="1:6">
      <c r="A370" s="68" t="s">
        <v>532</v>
      </c>
      <c r="B370" s="39" t="s">
        <v>533</v>
      </c>
      <c r="C370" s="12" t="s">
        <v>949</v>
      </c>
      <c r="D370" s="18">
        <v>6</v>
      </c>
      <c r="E370" s="16">
        <f t="shared" si="18"/>
        <v>50</v>
      </c>
      <c r="F370" s="16">
        <v>300</v>
      </c>
    </row>
    <row r="371" spans="1:6">
      <c r="A371" s="68" t="s">
        <v>532</v>
      </c>
      <c r="B371" s="39" t="s">
        <v>533</v>
      </c>
      <c r="C371" s="12" t="s">
        <v>950</v>
      </c>
      <c r="D371" s="18">
        <v>12</v>
      </c>
      <c r="E371" s="16">
        <f t="shared" si="18"/>
        <v>1.1599999999999999</v>
      </c>
      <c r="F371" s="16">
        <v>13.92</v>
      </c>
    </row>
    <row r="372" spans="1:6">
      <c r="A372" s="68" t="s">
        <v>532</v>
      </c>
      <c r="B372" s="39" t="s">
        <v>533</v>
      </c>
      <c r="C372" s="12" t="s">
        <v>951</v>
      </c>
      <c r="D372" s="18">
        <v>62</v>
      </c>
      <c r="E372" s="16">
        <f t="shared" si="18"/>
        <v>10.887096774193999</v>
      </c>
      <c r="F372" s="16">
        <v>675</v>
      </c>
    </row>
    <row r="373" spans="1:6">
      <c r="A373" s="40" t="s">
        <v>952</v>
      </c>
      <c r="B373" s="19"/>
      <c r="C373" s="19"/>
      <c r="D373" s="44">
        <f>SUM(D369:D372)</f>
        <v>81</v>
      </c>
      <c r="E373" s="21">
        <f t="shared" si="18"/>
        <v>12.307654320988</v>
      </c>
      <c r="F373" s="21">
        <f>SUM(F369:F372)</f>
        <v>996.92</v>
      </c>
    </row>
    <row r="374" spans="1:6">
      <c r="A374" s="68" t="s">
        <v>534</v>
      </c>
      <c r="B374" s="39" t="s">
        <v>535</v>
      </c>
      <c r="C374" s="12" t="s">
        <v>534</v>
      </c>
      <c r="D374" s="18">
        <v>1</v>
      </c>
      <c r="E374" s="16">
        <f t="shared" si="18"/>
        <v>7</v>
      </c>
      <c r="F374" s="16">
        <v>7</v>
      </c>
    </row>
    <row r="375" spans="1:6">
      <c r="A375" s="40" t="s">
        <v>953</v>
      </c>
      <c r="B375" s="19"/>
      <c r="C375" s="19"/>
      <c r="D375" s="44">
        <f>SUM(D374:D374)</f>
        <v>1</v>
      </c>
      <c r="E375" s="21">
        <f t="shared" si="18"/>
        <v>7</v>
      </c>
      <c r="F375" s="21">
        <f>SUM(F374:F374)</f>
        <v>7</v>
      </c>
    </row>
    <row r="376" spans="1:6">
      <c r="A376" s="68" t="s">
        <v>536</v>
      </c>
      <c r="B376" s="39" t="s">
        <v>537</v>
      </c>
      <c r="C376" s="12" t="s">
        <v>954</v>
      </c>
      <c r="D376" s="18">
        <v>5</v>
      </c>
      <c r="E376" s="16">
        <f t="shared" si="18"/>
        <v>1.23</v>
      </c>
      <c r="F376" s="16">
        <v>6.15</v>
      </c>
    </row>
    <row r="377" spans="1:6">
      <c r="A377" s="68" t="s">
        <v>536</v>
      </c>
      <c r="B377" s="39" t="s">
        <v>537</v>
      </c>
      <c r="C377" s="12" t="s">
        <v>955</v>
      </c>
      <c r="D377" s="18">
        <v>28</v>
      </c>
      <c r="E377" s="16">
        <f t="shared" si="18"/>
        <v>25.571428571428999</v>
      </c>
      <c r="F377" s="16">
        <v>716</v>
      </c>
    </row>
    <row r="378" spans="1:6">
      <c r="A378" s="68" t="s">
        <v>536</v>
      </c>
      <c r="B378" s="39" t="s">
        <v>537</v>
      </c>
      <c r="C378" s="12" t="s">
        <v>956</v>
      </c>
      <c r="D378" s="18">
        <v>525</v>
      </c>
      <c r="E378" s="16">
        <f t="shared" si="18"/>
        <v>7.0171428571429004</v>
      </c>
      <c r="F378" s="16">
        <v>3684</v>
      </c>
    </row>
    <row r="379" spans="1:6">
      <c r="A379" s="40" t="s">
        <v>957</v>
      </c>
      <c r="B379" s="19"/>
      <c r="C379" s="19"/>
      <c r="D379" s="44">
        <f>SUM(D376:D378)</f>
        <v>558</v>
      </c>
      <c r="E379" s="21">
        <f t="shared" si="18"/>
        <v>7.8963261648746004</v>
      </c>
      <c r="F379" s="21">
        <f>SUM(F376:F378)</f>
        <v>4406.1499999999996</v>
      </c>
    </row>
    <row r="380" spans="1:6">
      <c r="A380" s="68" t="s">
        <v>538</v>
      </c>
      <c r="B380" s="39" t="s">
        <v>539</v>
      </c>
      <c r="C380" s="12" t="s">
        <v>958</v>
      </c>
      <c r="D380" s="18">
        <v>476</v>
      </c>
      <c r="E380" s="16">
        <f t="shared" si="18"/>
        <v>11.907563025210001</v>
      </c>
      <c r="F380" s="16">
        <v>5668</v>
      </c>
    </row>
    <row r="381" spans="1:6">
      <c r="A381" s="40" t="s">
        <v>959</v>
      </c>
      <c r="B381" s="19"/>
      <c r="C381" s="19"/>
      <c r="D381" s="44">
        <f>SUM(D380:D380)</f>
        <v>476</v>
      </c>
      <c r="E381" s="21">
        <f t="shared" si="18"/>
        <v>11.907563025210001</v>
      </c>
      <c r="F381" s="21">
        <f>SUM(F380:F380)</f>
        <v>5668</v>
      </c>
    </row>
    <row r="382" spans="1:6">
      <c r="A382" s="68" t="s">
        <v>540</v>
      </c>
      <c r="B382" s="39" t="s">
        <v>541</v>
      </c>
      <c r="C382" s="12" t="s">
        <v>960</v>
      </c>
      <c r="D382" s="18">
        <v>24</v>
      </c>
      <c r="E382" s="16">
        <f t="shared" si="18"/>
        <v>9</v>
      </c>
      <c r="F382" s="16">
        <v>216</v>
      </c>
    </row>
    <row r="383" spans="1:6">
      <c r="A383" s="40" t="s">
        <v>961</v>
      </c>
      <c r="B383" s="19"/>
      <c r="C383" s="19"/>
      <c r="D383" s="44">
        <f>SUM(D382:D382)</f>
        <v>24</v>
      </c>
      <c r="E383" s="21">
        <f t="shared" si="18"/>
        <v>9</v>
      </c>
      <c r="F383" s="21">
        <f>SUM(F382:F382)</f>
        <v>216</v>
      </c>
    </row>
    <row r="384" spans="1:6">
      <c r="A384" s="68" t="s">
        <v>542</v>
      </c>
      <c r="B384" s="39" t="s">
        <v>543</v>
      </c>
      <c r="C384" s="12" t="s">
        <v>962</v>
      </c>
      <c r="D384" s="18">
        <v>18</v>
      </c>
      <c r="E384" s="16">
        <f t="shared" si="18"/>
        <v>10</v>
      </c>
      <c r="F384" s="16">
        <v>180</v>
      </c>
    </row>
    <row r="385" spans="1:6">
      <c r="A385" s="40" t="s">
        <v>963</v>
      </c>
      <c r="B385" s="19"/>
      <c r="C385" s="19"/>
      <c r="D385" s="44">
        <f>SUM(D384:D384)</f>
        <v>18</v>
      </c>
      <c r="E385" s="21">
        <f t="shared" si="18"/>
        <v>10</v>
      </c>
      <c r="F385" s="21">
        <f>SUM(F384:F384)</f>
        <v>180</v>
      </c>
    </row>
    <row r="386" spans="1:6">
      <c r="A386" s="68" t="s">
        <v>544</v>
      </c>
      <c r="B386" s="39" t="s">
        <v>545</v>
      </c>
      <c r="C386" s="12" t="s">
        <v>964</v>
      </c>
      <c r="D386" s="18">
        <v>1</v>
      </c>
      <c r="E386" s="16">
        <f t="shared" si="18"/>
        <v>9</v>
      </c>
      <c r="F386" s="16">
        <v>9</v>
      </c>
    </row>
    <row r="387" spans="1:6">
      <c r="A387" s="40" t="s">
        <v>965</v>
      </c>
      <c r="B387" s="19"/>
      <c r="C387" s="19"/>
      <c r="D387" s="44">
        <f>SUM(D386:D386)</f>
        <v>1</v>
      </c>
      <c r="E387" s="21">
        <f t="shared" si="18"/>
        <v>9</v>
      </c>
      <c r="F387" s="21">
        <f>SUM(F386:F386)</f>
        <v>9</v>
      </c>
    </row>
    <row r="388" spans="1:6">
      <c r="A388" s="68" t="s">
        <v>546</v>
      </c>
      <c r="B388" s="39" t="s">
        <v>547</v>
      </c>
      <c r="C388" s="12" t="s">
        <v>966</v>
      </c>
      <c r="D388" s="18">
        <v>196</v>
      </c>
      <c r="E388" s="16">
        <f t="shared" si="18"/>
        <v>11.005102040816</v>
      </c>
      <c r="F388" s="16">
        <v>2157</v>
      </c>
    </row>
    <row r="389" spans="1:6">
      <c r="A389" s="40" t="s">
        <v>967</v>
      </c>
      <c r="B389" s="19"/>
      <c r="C389" s="19"/>
      <c r="D389" s="44">
        <f>SUM(D388:D388)</f>
        <v>196</v>
      </c>
      <c r="E389" s="21">
        <f t="shared" si="18"/>
        <v>11.005102040816</v>
      </c>
      <c r="F389" s="21">
        <f>SUM(F388:F388)</f>
        <v>2157</v>
      </c>
    </row>
    <row r="390" spans="1:6">
      <c r="A390" s="23" t="s">
        <v>548</v>
      </c>
      <c r="B390" s="24"/>
      <c r="C390" s="24"/>
      <c r="D390" s="53">
        <f>SUM(D366,D368,D373,D375,D379,D381,D383,D385,D387,D389)</f>
        <v>1507</v>
      </c>
      <c r="E390" s="25">
        <f t="shared" si="18"/>
        <v>10.116502986065001</v>
      </c>
      <c r="F390" s="25">
        <f>SUM(F366,F368,F373,F375,F379,F381,F383,F385,F387,F389)</f>
        <v>15245.57</v>
      </c>
    </row>
    <row r="391" spans="1:6">
      <c r="A391" s="13" t="s">
        <v>549</v>
      </c>
      <c r="C391" s="12"/>
      <c r="D391" s="18"/>
      <c r="E391" s="16"/>
      <c r="F391" s="16"/>
    </row>
    <row r="392" spans="1:6">
      <c r="A392" s="68" t="s">
        <v>550</v>
      </c>
      <c r="B392" s="39" t="s">
        <v>551</v>
      </c>
      <c r="C392" s="12" t="s">
        <v>550</v>
      </c>
      <c r="D392" s="18">
        <v>337</v>
      </c>
      <c r="E392" s="16">
        <f t="shared" ref="E392:E407" si="19">IF(D392=0,"",F392/D392)</f>
        <v>7.9584569732938002</v>
      </c>
      <c r="F392" s="16">
        <v>2682</v>
      </c>
    </row>
    <row r="393" spans="1:6">
      <c r="A393" s="40" t="s">
        <v>968</v>
      </c>
      <c r="B393" s="19"/>
      <c r="C393" s="19"/>
      <c r="D393" s="44">
        <f>SUM(D392:D392)</f>
        <v>337</v>
      </c>
      <c r="E393" s="21">
        <f t="shared" si="19"/>
        <v>7.9584569732938002</v>
      </c>
      <c r="F393" s="21">
        <f>SUM(F392:F392)</f>
        <v>2682</v>
      </c>
    </row>
    <row r="394" spans="1:6">
      <c r="A394" s="68" t="s">
        <v>552</v>
      </c>
      <c r="B394" s="39" t="s">
        <v>553</v>
      </c>
      <c r="C394" s="12" t="s">
        <v>552</v>
      </c>
      <c r="D394" s="18">
        <v>5</v>
      </c>
      <c r="E394" s="16">
        <f t="shared" si="19"/>
        <v>7.4</v>
      </c>
      <c r="F394" s="16">
        <v>37</v>
      </c>
    </row>
    <row r="395" spans="1:6">
      <c r="A395" s="40" t="s">
        <v>969</v>
      </c>
      <c r="B395" s="19"/>
      <c r="C395" s="19"/>
      <c r="D395" s="44">
        <f>SUM(D394:D394)</f>
        <v>5</v>
      </c>
      <c r="E395" s="21">
        <f t="shared" si="19"/>
        <v>7.4</v>
      </c>
      <c r="F395" s="21">
        <f>SUM(F394:F394)</f>
        <v>37</v>
      </c>
    </row>
    <row r="396" spans="1:6">
      <c r="A396" s="68" t="s">
        <v>554</v>
      </c>
      <c r="B396" s="39" t="s">
        <v>555</v>
      </c>
      <c r="C396" s="12" t="s">
        <v>970</v>
      </c>
      <c r="D396" s="18">
        <v>200</v>
      </c>
      <c r="E396" s="16">
        <f t="shared" si="19"/>
        <v>7.97</v>
      </c>
      <c r="F396" s="16">
        <v>1594</v>
      </c>
    </row>
    <row r="397" spans="1:6">
      <c r="A397" s="40" t="s">
        <v>971</v>
      </c>
      <c r="B397" s="19"/>
      <c r="C397" s="19"/>
      <c r="D397" s="44">
        <f>SUM(D396:D396)</f>
        <v>200</v>
      </c>
      <c r="E397" s="21">
        <f t="shared" si="19"/>
        <v>7.97</v>
      </c>
      <c r="F397" s="21">
        <f>SUM(F396:F396)</f>
        <v>1594</v>
      </c>
    </row>
    <row r="398" spans="1:6">
      <c r="A398" s="68" t="s">
        <v>558</v>
      </c>
      <c r="B398" s="39" t="s">
        <v>559</v>
      </c>
      <c r="C398" s="12" t="s">
        <v>558</v>
      </c>
      <c r="D398" s="18">
        <v>32</v>
      </c>
      <c r="E398" s="16">
        <f t="shared" si="19"/>
        <v>7.8125</v>
      </c>
      <c r="F398" s="16">
        <v>250</v>
      </c>
    </row>
    <row r="399" spans="1:6">
      <c r="A399" s="40" t="s">
        <v>972</v>
      </c>
      <c r="B399" s="19"/>
      <c r="C399" s="19"/>
      <c r="D399" s="44">
        <f>SUM(D398:D398)</f>
        <v>32</v>
      </c>
      <c r="E399" s="21">
        <f t="shared" si="19"/>
        <v>7.8125</v>
      </c>
      <c r="F399" s="21">
        <f>SUM(F398:F398)</f>
        <v>250</v>
      </c>
    </row>
    <row r="400" spans="1:6">
      <c r="A400" s="68" t="s">
        <v>560</v>
      </c>
      <c r="B400" s="39" t="s">
        <v>561</v>
      </c>
      <c r="C400" s="12" t="s">
        <v>973</v>
      </c>
      <c r="D400" s="18">
        <v>14</v>
      </c>
      <c r="E400" s="16">
        <f t="shared" si="19"/>
        <v>8.7142857142856993</v>
      </c>
      <c r="F400" s="16">
        <v>122</v>
      </c>
    </row>
    <row r="401" spans="1:6">
      <c r="A401" s="40" t="s">
        <v>974</v>
      </c>
      <c r="B401" s="19"/>
      <c r="C401" s="19"/>
      <c r="D401" s="44">
        <f>SUM(D400:D400)</f>
        <v>14</v>
      </c>
      <c r="E401" s="21">
        <f t="shared" si="19"/>
        <v>8.7142857142856993</v>
      </c>
      <c r="F401" s="21">
        <f>SUM(F400:F400)</f>
        <v>122</v>
      </c>
    </row>
    <row r="402" spans="1:6">
      <c r="A402" s="68" t="s">
        <v>562</v>
      </c>
      <c r="B402" s="39" t="s">
        <v>563</v>
      </c>
      <c r="C402" s="12" t="s">
        <v>562</v>
      </c>
      <c r="D402" s="18">
        <v>3</v>
      </c>
      <c r="E402" s="16">
        <f t="shared" si="19"/>
        <v>7.3333333333333002</v>
      </c>
      <c r="F402" s="16">
        <v>22</v>
      </c>
    </row>
    <row r="403" spans="1:6">
      <c r="A403" s="40" t="s">
        <v>975</v>
      </c>
      <c r="B403" s="19"/>
      <c r="C403" s="19"/>
      <c r="D403" s="44">
        <f>SUM(D402:D402)</f>
        <v>3</v>
      </c>
      <c r="E403" s="21">
        <f t="shared" si="19"/>
        <v>7.3333333333333002</v>
      </c>
      <c r="F403" s="21">
        <f>SUM(F402:F402)</f>
        <v>22</v>
      </c>
    </row>
    <row r="404" spans="1:6">
      <c r="A404" s="68" t="s">
        <v>564</v>
      </c>
      <c r="B404" s="39" t="s">
        <v>565</v>
      </c>
      <c r="C404" s="12" t="s">
        <v>976</v>
      </c>
      <c r="D404" s="18">
        <v>11</v>
      </c>
      <c r="E404" s="16">
        <f t="shared" si="19"/>
        <v>41.090909090909001</v>
      </c>
      <c r="F404" s="16">
        <v>452</v>
      </c>
    </row>
    <row r="405" spans="1:6">
      <c r="A405" s="40" t="s">
        <v>977</v>
      </c>
      <c r="B405" s="19"/>
      <c r="C405" s="19"/>
      <c r="D405" s="44">
        <f>SUM(D404:D404)</f>
        <v>11</v>
      </c>
      <c r="E405" s="21">
        <f t="shared" si="19"/>
        <v>41.090909090909001</v>
      </c>
      <c r="F405" s="21">
        <f>SUM(F404:F404)</f>
        <v>452</v>
      </c>
    </row>
    <row r="406" spans="1:6">
      <c r="A406" s="23" t="s">
        <v>566</v>
      </c>
      <c r="B406" s="24"/>
      <c r="C406" s="24"/>
      <c r="D406" s="53">
        <f>SUM(D393,D395,D397,D399,D401,D403,D405)</f>
        <v>602</v>
      </c>
      <c r="E406" s="25">
        <f t="shared" si="19"/>
        <v>8.5697674418605008</v>
      </c>
      <c r="F406" s="25">
        <f>SUM(F393,F395,F397,F399,F401,F403,F405)</f>
        <v>5159</v>
      </c>
    </row>
    <row r="407" spans="1:6">
      <c r="A407" s="10" t="s">
        <v>567</v>
      </c>
      <c r="B407" s="10"/>
      <c r="C407" s="10"/>
      <c r="D407" s="46">
        <f>SUM(D390,D406)</f>
        <v>2109</v>
      </c>
      <c r="E407" s="31">
        <f t="shared" si="19"/>
        <v>9.6749976292081996</v>
      </c>
      <c r="F407" s="31">
        <f>SUM(F390,F406)</f>
        <v>20404.57</v>
      </c>
    </row>
    <row r="408" spans="1:6">
      <c r="A408" s="12" t="s">
        <v>25</v>
      </c>
      <c r="C408" s="12"/>
      <c r="D408" s="18"/>
      <c r="E408" s="16"/>
      <c r="F408" s="16"/>
    </row>
    <row r="409" spans="1:6">
      <c r="A409" s="13" t="s">
        <v>568</v>
      </c>
      <c r="C409" s="12"/>
      <c r="D409" s="18"/>
      <c r="E409" s="16"/>
      <c r="F409" s="16"/>
    </row>
    <row r="410" spans="1:6">
      <c r="A410" s="68" t="s">
        <v>571</v>
      </c>
      <c r="B410" s="39" t="s">
        <v>572</v>
      </c>
      <c r="C410" s="12" t="s">
        <v>978</v>
      </c>
      <c r="D410" s="18">
        <v>12</v>
      </c>
      <c r="E410" s="16">
        <f t="shared" ref="E410:E424" si="20">IF(D410=0,"",F410/D410)</f>
        <v>7</v>
      </c>
      <c r="F410" s="16">
        <v>84</v>
      </c>
    </row>
    <row r="411" spans="1:6">
      <c r="A411" s="68" t="s">
        <v>571</v>
      </c>
      <c r="B411" s="39" t="s">
        <v>572</v>
      </c>
      <c r="C411" s="12" t="s">
        <v>979</v>
      </c>
      <c r="D411" s="18">
        <v>71</v>
      </c>
      <c r="E411" s="16">
        <f t="shared" si="20"/>
        <v>0.01</v>
      </c>
      <c r="F411" s="16">
        <v>0.71</v>
      </c>
    </row>
    <row r="412" spans="1:6">
      <c r="A412" s="40" t="s">
        <v>980</v>
      </c>
      <c r="B412" s="19"/>
      <c r="C412" s="19"/>
      <c r="D412" s="44">
        <f>SUM(D410:D411)</f>
        <v>83</v>
      </c>
      <c r="E412" s="21">
        <f t="shared" si="20"/>
        <v>1.0206024096385999</v>
      </c>
      <c r="F412" s="21">
        <f>SUM(F410:F411)</f>
        <v>84.71</v>
      </c>
    </row>
    <row r="413" spans="1:6">
      <c r="A413" s="68" t="s">
        <v>573</v>
      </c>
      <c r="B413" s="39" t="s">
        <v>574</v>
      </c>
      <c r="C413" s="12" t="s">
        <v>981</v>
      </c>
      <c r="D413" s="18">
        <v>1</v>
      </c>
      <c r="E413" s="16">
        <f t="shared" si="20"/>
        <v>17</v>
      </c>
      <c r="F413" s="16">
        <v>17</v>
      </c>
    </row>
    <row r="414" spans="1:6">
      <c r="A414" s="40" t="s">
        <v>982</v>
      </c>
      <c r="B414" s="19"/>
      <c r="C414" s="19"/>
      <c r="D414" s="44">
        <f>SUM(D413:D413)</f>
        <v>1</v>
      </c>
      <c r="E414" s="21">
        <f t="shared" si="20"/>
        <v>17</v>
      </c>
      <c r="F414" s="21">
        <f>SUM(F413:F413)</f>
        <v>17</v>
      </c>
    </row>
    <row r="415" spans="1:6">
      <c r="A415" s="68" t="s">
        <v>575</v>
      </c>
      <c r="B415" s="39" t="s">
        <v>576</v>
      </c>
      <c r="C415" s="12" t="s">
        <v>983</v>
      </c>
      <c r="D415" s="18">
        <v>5</v>
      </c>
      <c r="E415" s="16">
        <f t="shared" si="20"/>
        <v>16</v>
      </c>
      <c r="F415" s="16">
        <v>80</v>
      </c>
    </row>
    <row r="416" spans="1:6">
      <c r="A416" s="40" t="s">
        <v>984</v>
      </c>
      <c r="B416" s="19"/>
      <c r="C416" s="19"/>
      <c r="D416" s="44">
        <f>SUM(D415:D415)</f>
        <v>5</v>
      </c>
      <c r="E416" s="21">
        <f t="shared" si="20"/>
        <v>16</v>
      </c>
      <c r="F416" s="21">
        <f>SUM(F415:F415)</f>
        <v>80</v>
      </c>
    </row>
    <row r="417" spans="1:6">
      <c r="A417" s="68" t="s">
        <v>577</v>
      </c>
      <c r="B417" s="39" t="s">
        <v>578</v>
      </c>
      <c r="C417" s="12" t="s">
        <v>985</v>
      </c>
      <c r="D417" s="18">
        <v>5</v>
      </c>
      <c r="E417" s="16">
        <f t="shared" si="20"/>
        <v>15</v>
      </c>
      <c r="F417" s="16">
        <v>75</v>
      </c>
    </row>
    <row r="418" spans="1:6">
      <c r="A418" s="40" t="s">
        <v>986</v>
      </c>
      <c r="B418" s="19"/>
      <c r="C418" s="19"/>
      <c r="D418" s="44">
        <f>SUM(D417:D417)</f>
        <v>5</v>
      </c>
      <c r="E418" s="21">
        <f t="shared" si="20"/>
        <v>15</v>
      </c>
      <c r="F418" s="21">
        <f>SUM(F417:F417)</f>
        <v>75</v>
      </c>
    </row>
    <row r="419" spans="1:6">
      <c r="A419" s="68" t="s">
        <v>579</v>
      </c>
      <c r="B419" s="39" t="s">
        <v>580</v>
      </c>
      <c r="C419" s="12" t="s">
        <v>987</v>
      </c>
      <c r="D419" s="18">
        <v>12</v>
      </c>
      <c r="E419" s="16">
        <f t="shared" si="20"/>
        <v>9</v>
      </c>
      <c r="F419" s="16">
        <v>108</v>
      </c>
    </row>
    <row r="420" spans="1:6">
      <c r="A420" s="68" t="s">
        <v>579</v>
      </c>
      <c r="B420" s="39" t="s">
        <v>580</v>
      </c>
      <c r="C420" s="12" t="s">
        <v>988</v>
      </c>
      <c r="D420" s="18">
        <v>16</v>
      </c>
      <c r="E420" s="16">
        <f t="shared" si="20"/>
        <v>6.875</v>
      </c>
      <c r="F420" s="16">
        <v>110</v>
      </c>
    </row>
    <row r="421" spans="1:6">
      <c r="A421" s="40" t="s">
        <v>989</v>
      </c>
      <c r="B421" s="19"/>
      <c r="C421" s="19"/>
      <c r="D421" s="44">
        <f>SUM(D419:D420)</f>
        <v>28</v>
      </c>
      <c r="E421" s="21">
        <f t="shared" si="20"/>
        <v>7.7857142857142998</v>
      </c>
      <c r="F421" s="21">
        <f>SUM(F419:F420)</f>
        <v>218</v>
      </c>
    </row>
    <row r="422" spans="1:6">
      <c r="A422" s="68" t="s">
        <v>581</v>
      </c>
      <c r="B422" s="39" t="s">
        <v>582</v>
      </c>
      <c r="C422" s="12" t="s">
        <v>990</v>
      </c>
      <c r="D422" s="18">
        <v>1</v>
      </c>
      <c r="E422" s="16">
        <f t="shared" si="20"/>
        <v>9</v>
      </c>
      <c r="F422" s="16">
        <v>9</v>
      </c>
    </row>
    <row r="423" spans="1:6">
      <c r="A423" s="40" t="s">
        <v>991</v>
      </c>
      <c r="B423" s="19"/>
      <c r="C423" s="19"/>
      <c r="D423" s="44">
        <f>SUM(D422:D422)</f>
        <v>1</v>
      </c>
      <c r="E423" s="21">
        <f t="shared" si="20"/>
        <v>9</v>
      </c>
      <c r="F423" s="21">
        <f>SUM(F422:F422)</f>
        <v>9</v>
      </c>
    </row>
    <row r="424" spans="1:6">
      <c r="A424" s="23" t="s">
        <v>583</v>
      </c>
      <c r="B424" s="24"/>
      <c r="C424" s="24"/>
      <c r="D424" s="53">
        <f>SUM(D412,D414,D416,D418,D421,D423)</f>
        <v>123</v>
      </c>
      <c r="E424" s="25">
        <f t="shared" si="20"/>
        <v>3.9326016260163001</v>
      </c>
      <c r="F424" s="25">
        <f>SUM(F412,F414,F416,F418,F421,F423)</f>
        <v>483.71</v>
      </c>
    </row>
    <row r="425" spans="1:6">
      <c r="A425" s="13" t="s">
        <v>584</v>
      </c>
      <c r="C425" s="12"/>
      <c r="D425" s="18"/>
      <c r="E425" s="16"/>
      <c r="F425" s="16"/>
    </row>
    <row r="426" spans="1:6">
      <c r="A426" s="68" t="s">
        <v>585</v>
      </c>
      <c r="B426" s="39" t="s">
        <v>586</v>
      </c>
      <c r="C426" s="12" t="s">
        <v>992</v>
      </c>
      <c r="D426" s="18">
        <v>1</v>
      </c>
      <c r="E426" s="16">
        <f t="shared" ref="E426:E437" si="21">IF(D426=0,"",F426/D426)</f>
        <v>8</v>
      </c>
      <c r="F426" s="16">
        <v>8</v>
      </c>
    </row>
    <row r="427" spans="1:6">
      <c r="A427" s="40" t="s">
        <v>993</v>
      </c>
      <c r="B427" s="19"/>
      <c r="C427" s="19"/>
      <c r="D427" s="44">
        <f>SUM(D426:D426)</f>
        <v>1</v>
      </c>
      <c r="E427" s="21">
        <f t="shared" si="21"/>
        <v>8</v>
      </c>
      <c r="F427" s="21">
        <f>SUM(F426:F426)</f>
        <v>8</v>
      </c>
    </row>
    <row r="428" spans="1:6">
      <c r="A428" s="68" t="s">
        <v>587</v>
      </c>
      <c r="B428" s="39" t="s">
        <v>588</v>
      </c>
      <c r="C428" s="12" t="s">
        <v>994</v>
      </c>
      <c r="D428" s="18">
        <v>35</v>
      </c>
      <c r="E428" s="16">
        <f t="shared" si="21"/>
        <v>8.0571428571428996</v>
      </c>
      <c r="F428" s="16">
        <v>282</v>
      </c>
    </row>
    <row r="429" spans="1:6">
      <c r="A429" s="40" t="s">
        <v>995</v>
      </c>
      <c r="B429" s="19"/>
      <c r="C429" s="19"/>
      <c r="D429" s="44">
        <f>SUM(D428:D428)</f>
        <v>35</v>
      </c>
      <c r="E429" s="21">
        <f t="shared" si="21"/>
        <v>8.0571428571428996</v>
      </c>
      <c r="F429" s="21">
        <f>SUM(F428:F428)</f>
        <v>282</v>
      </c>
    </row>
    <row r="430" spans="1:6">
      <c r="A430" s="68" t="s">
        <v>589</v>
      </c>
      <c r="B430" s="39" t="s">
        <v>590</v>
      </c>
      <c r="C430" s="12" t="s">
        <v>996</v>
      </c>
      <c r="D430" s="18">
        <v>36</v>
      </c>
      <c r="E430" s="16">
        <f t="shared" si="21"/>
        <v>7.9444444444444002</v>
      </c>
      <c r="F430" s="16">
        <v>286</v>
      </c>
    </row>
    <row r="431" spans="1:6">
      <c r="A431" s="40" t="s">
        <v>997</v>
      </c>
      <c r="B431" s="19"/>
      <c r="C431" s="19"/>
      <c r="D431" s="44">
        <f>SUM(D430:D430)</f>
        <v>36</v>
      </c>
      <c r="E431" s="21">
        <f t="shared" si="21"/>
        <v>7.9444444444444002</v>
      </c>
      <c r="F431" s="21">
        <f>SUM(F430:F430)</f>
        <v>286</v>
      </c>
    </row>
    <row r="432" spans="1:6">
      <c r="A432" s="68" t="s">
        <v>591</v>
      </c>
      <c r="B432" s="39" t="s">
        <v>592</v>
      </c>
      <c r="C432" s="12" t="s">
        <v>998</v>
      </c>
      <c r="D432" s="18">
        <v>100</v>
      </c>
      <c r="E432" s="16">
        <f t="shared" si="21"/>
        <v>8.02</v>
      </c>
      <c r="F432" s="16">
        <v>802</v>
      </c>
    </row>
    <row r="433" spans="1:6">
      <c r="A433" s="40" t="s">
        <v>999</v>
      </c>
      <c r="B433" s="19"/>
      <c r="C433" s="19"/>
      <c r="D433" s="44">
        <f>SUM(D432:D432)</f>
        <v>100</v>
      </c>
      <c r="E433" s="21">
        <f t="shared" si="21"/>
        <v>8.02</v>
      </c>
      <c r="F433" s="21">
        <f>SUM(F432:F432)</f>
        <v>802</v>
      </c>
    </row>
    <row r="434" spans="1:6">
      <c r="A434" s="68" t="s">
        <v>593</v>
      </c>
      <c r="B434" s="39" t="s">
        <v>594</v>
      </c>
      <c r="C434" s="12" t="s">
        <v>1000</v>
      </c>
      <c r="D434" s="18">
        <v>13</v>
      </c>
      <c r="E434" s="16">
        <f t="shared" si="21"/>
        <v>6.9230769230769003</v>
      </c>
      <c r="F434" s="16">
        <v>90</v>
      </c>
    </row>
    <row r="435" spans="1:6">
      <c r="A435" s="40" t="s">
        <v>1001</v>
      </c>
      <c r="B435" s="19"/>
      <c r="C435" s="19"/>
      <c r="D435" s="44">
        <f>SUM(D434:D434)</f>
        <v>13</v>
      </c>
      <c r="E435" s="21">
        <f t="shared" si="21"/>
        <v>6.9230769230769003</v>
      </c>
      <c r="F435" s="21">
        <f>SUM(F434:F434)</f>
        <v>90</v>
      </c>
    </row>
    <row r="436" spans="1:6">
      <c r="A436" s="23" t="s">
        <v>595</v>
      </c>
      <c r="B436" s="24"/>
      <c r="C436" s="24"/>
      <c r="D436" s="53">
        <f>SUM(D427,D429,D431,D433,D435)</f>
        <v>185</v>
      </c>
      <c r="E436" s="25">
        <f t="shared" si="21"/>
        <v>7.9351351351351003</v>
      </c>
      <c r="F436" s="25">
        <f>SUM(F427,F429,F431,F433,F435)</f>
        <v>1468</v>
      </c>
    </row>
    <row r="437" spans="1:6">
      <c r="A437" s="10" t="s">
        <v>596</v>
      </c>
      <c r="B437" s="10"/>
      <c r="C437" s="10"/>
      <c r="D437" s="46">
        <f>SUM(D424,D436)</f>
        <v>308</v>
      </c>
      <c r="E437" s="31">
        <f t="shared" si="21"/>
        <v>6.3367207792207996</v>
      </c>
      <c r="F437" s="31">
        <f>SUM(F424,F436)</f>
        <v>1951.71</v>
      </c>
    </row>
    <row r="438" spans="1:6">
      <c r="A438" s="12" t="s">
        <v>26</v>
      </c>
      <c r="C438" s="12"/>
      <c r="D438" s="18"/>
      <c r="E438" s="16"/>
      <c r="F438" s="16"/>
    </row>
    <row r="439" spans="1:6">
      <c r="A439" s="13" t="s">
        <v>597</v>
      </c>
      <c r="C439" s="12"/>
      <c r="D439" s="18"/>
      <c r="E439" s="16"/>
      <c r="F439" s="16"/>
    </row>
    <row r="440" spans="1:6">
      <c r="A440" s="68" t="s">
        <v>598</v>
      </c>
      <c r="B440" s="39" t="s">
        <v>599</v>
      </c>
      <c r="C440" s="12" t="s">
        <v>1002</v>
      </c>
      <c r="D440" s="18">
        <v>1</v>
      </c>
      <c r="E440" s="16">
        <f t="shared" ref="E440:E454" si="22">IF(D440=0,"",F440/D440)</f>
        <v>10</v>
      </c>
      <c r="F440" s="16">
        <v>10</v>
      </c>
    </row>
    <row r="441" spans="1:6">
      <c r="A441" s="40" t="s">
        <v>1003</v>
      </c>
      <c r="B441" s="19"/>
      <c r="C441" s="19"/>
      <c r="D441" s="44">
        <f>SUM(D440:D440)</f>
        <v>1</v>
      </c>
      <c r="E441" s="21">
        <f t="shared" si="22"/>
        <v>10</v>
      </c>
      <c r="F441" s="21">
        <f>SUM(F440:F440)</f>
        <v>10</v>
      </c>
    </row>
    <row r="442" spans="1:6">
      <c r="A442" s="68" t="s">
        <v>602</v>
      </c>
      <c r="B442" s="39" t="s">
        <v>603</v>
      </c>
      <c r="C442" s="12" t="s">
        <v>1004</v>
      </c>
      <c r="D442" s="18">
        <v>9</v>
      </c>
      <c r="E442" s="16">
        <f t="shared" si="22"/>
        <v>5</v>
      </c>
      <c r="F442" s="16">
        <v>45</v>
      </c>
    </row>
    <row r="443" spans="1:6">
      <c r="A443" s="68" t="s">
        <v>602</v>
      </c>
      <c r="B443" s="39" t="s">
        <v>603</v>
      </c>
      <c r="C443" s="12" t="s">
        <v>1005</v>
      </c>
      <c r="D443" s="18">
        <v>32</v>
      </c>
      <c r="E443" s="16">
        <f t="shared" si="22"/>
        <v>25.3125</v>
      </c>
      <c r="F443" s="16">
        <v>810</v>
      </c>
    </row>
    <row r="444" spans="1:6">
      <c r="A444" s="68" t="s">
        <v>602</v>
      </c>
      <c r="B444" s="39" t="s">
        <v>603</v>
      </c>
      <c r="C444" s="12" t="s">
        <v>1006</v>
      </c>
      <c r="D444" s="18">
        <v>39</v>
      </c>
      <c r="E444" s="16">
        <f t="shared" si="22"/>
        <v>2</v>
      </c>
      <c r="F444" s="16">
        <v>78</v>
      </c>
    </row>
    <row r="445" spans="1:6">
      <c r="A445" s="68" t="s">
        <v>602</v>
      </c>
      <c r="B445" s="39" t="s">
        <v>603</v>
      </c>
      <c r="C445" s="12" t="s">
        <v>1007</v>
      </c>
      <c r="D445" s="18">
        <v>62</v>
      </c>
      <c r="E445" s="16">
        <f t="shared" si="22"/>
        <v>0.61290322580644996</v>
      </c>
      <c r="F445" s="16">
        <v>38</v>
      </c>
    </row>
    <row r="446" spans="1:6">
      <c r="A446" s="68" t="s">
        <v>602</v>
      </c>
      <c r="B446" s="39" t="s">
        <v>603</v>
      </c>
      <c r="C446" s="12" t="s">
        <v>1008</v>
      </c>
      <c r="D446" s="18">
        <v>73</v>
      </c>
      <c r="E446" s="16">
        <f t="shared" si="22"/>
        <v>7.1369863013699</v>
      </c>
      <c r="F446" s="16">
        <v>521</v>
      </c>
    </row>
    <row r="447" spans="1:6">
      <c r="A447" s="68" t="s">
        <v>602</v>
      </c>
      <c r="B447" s="39" t="s">
        <v>603</v>
      </c>
      <c r="C447" s="12" t="s">
        <v>1009</v>
      </c>
      <c r="D447" s="18">
        <v>472</v>
      </c>
      <c r="E447" s="16">
        <f t="shared" si="22"/>
        <v>4</v>
      </c>
      <c r="F447" s="16">
        <v>1888</v>
      </c>
    </row>
    <row r="448" spans="1:6">
      <c r="A448" s="40" t="s">
        <v>1010</v>
      </c>
      <c r="B448" s="19"/>
      <c r="C448" s="19"/>
      <c r="D448" s="44">
        <f>SUM(D442:D447)</f>
        <v>687</v>
      </c>
      <c r="E448" s="21">
        <f t="shared" si="22"/>
        <v>4.9199417758369997</v>
      </c>
      <c r="F448" s="21">
        <f>SUM(F442:F447)</f>
        <v>3380</v>
      </c>
    </row>
    <row r="449" spans="1:6">
      <c r="A449" s="68" t="s">
        <v>604</v>
      </c>
      <c r="B449" s="39" t="s">
        <v>605</v>
      </c>
      <c r="C449" s="12" t="s">
        <v>1011</v>
      </c>
      <c r="D449" s="18">
        <v>1</v>
      </c>
      <c r="E449" s="16">
        <f t="shared" si="22"/>
        <v>4</v>
      </c>
      <c r="F449" s="16">
        <v>4</v>
      </c>
    </row>
    <row r="450" spans="1:6">
      <c r="A450" s="40" t="s">
        <v>1012</v>
      </c>
      <c r="B450" s="19"/>
      <c r="C450" s="19"/>
      <c r="D450" s="44">
        <f>SUM(D449:D449)</f>
        <v>1</v>
      </c>
      <c r="E450" s="21">
        <f t="shared" si="22"/>
        <v>4</v>
      </c>
      <c r="F450" s="21">
        <f>SUM(F449:F449)</f>
        <v>4</v>
      </c>
    </row>
    <row r="451" spans="1:6">
      <c r="A451" s="68" t="s">
        <v>487</v>
      </c>
      <c r="B451" s="39"/>
      <c r="C451" s="12" t="s">
        <v>1013</v>
      </c>
      <c r="D451" s="18">
        <v>197</v>
      </c>
      <c r="E451" s="16">
        <f t="shared" si="22"/>
        <v>0</v>
      </c>
      <c r="F451" s="16">
        <v>0</v>
      </c>
    </row>
    <row r="452" spans="1:6">
      <c r="A452" s="40" t="s">
        <v>908</v>
      </c>
      <c r="B452" s="19"/>
      <c r="C452" s="19"/>
      <c r="D452" s="44">
        <f>SUM(D451:D451)</f>
        <v>197</v>
      </c>
      <c r="E452" s="21">
        <f t="shared" si="22"/>
        <v>0</v>
      </c>
      <c r="F452" s="21">
        <f>SUM(F451:F451)</f>
        <v>0</v>
      </c>
    </row>
    <row r="453" spans="1:6">
      <c r="A453" s="23" t="s">
        <v>610</v>
      </c>
      <c r="B453" s="24"/>
      <c r="C453" s="24"/>
      <c r="D453" s="53">
        <f>SUM(D441,D448,D450,D452)</f>
        <v>886</v>
      </c>
      <c r="E453" s="25">
        <f t="shared" si="22"/>
        <v>3.8306997742664</v>
      </c>
      <c r="F453" s="25">
        <f>SUM(F441,F448,F450,F452)</f>
        <v>3394</v>
      </c>
    </row>
    <row r="454" spans="1:6">
      <c r="A454" s="10" t="s">
        <v>611</v>
      </c>
      <c r="B454" s="10"/>
      <c r="C454" s="10"/>
      <c r="D454" s="46">
        <f>SUM(D453)</f>
        <v>886</v>
      </c>
      <c r="E454" s="31">
        <f t="shared" si="22"/>
        <v>3.8306997742664</v>
      </c>
      <c r="F454" s="31">
        <f>SUM(F453)</f>
        <v>3394</v>
      </c>
    </row>
    <row r="455" spans="1:6">
      <c r="A455" s="12" t="s">
        <v>27</v>
      </c>
      <c r="C455" s="12"/>
      <c r="D455" s="18"/>
      <c r="E455" s="16"/>
      <c r="F455" s="16"/>
    </row>
    <row r="456" spans="1:6">
      <c r="A456" s="13" t="s">
        <v>612</v>
      </c>
      <c r="C456" s="12"/>
      <c r="D456" s="18"/>
      <c r="E456" s="16"/>
      <c r="F456" s="16"/>
    </row>
    <row r="457" spans="1:6">
      <c r="A457" s="68" t="s">
        <v>613</v>
      </c>
      <c r="B457" s="39" t="s">
        <v>614</v>
      </c>
      <c r="C457" s="12" t="s">
        <v>1014</v>
      </c>
      <c r="D457" s="18">
        <v>1</v>
      </c>
      <c r="E457" s="16">
        <f t="shared" ref="E457:E466" si="23">IF(D457=0,"",F457/D457)</f>
        <v>5</v>
      </c>
      <c r="F457" s="16">
        <v>5</v>
      </c>
    </row>
    <row r="458" spans="1:6">
      <c r="A458" s="68" t="s">
        <v>613</v>
      </c>
      <c r="B458" s="39" t="s">
        <v>614</v>
      </c>
      <c r="C458" s="12" t="s">
        <v>1015</v>
      </c>
      <c r="D458" s="18">
        <v>2</v>
      </c>
      <c r="E458" s="16">
        <f t="shared" si="23"/>
        <v>6</v>
      </c>
      <c r="F458" s="16">
        <v>12</v>
      </c>
    </row>
    <row r="459" spans="1:6">
      <c r="A459" s="68" t="s">
        <v>613</v>
      </c>
      <c r="B459" s="39" t="s">
        <v>614</v>
      </c>
      <c r="C459" s="12" t="s">
        <v>1016</v>
      </c>
      <c r="D459" s="18">
        <v>23</v>
      </c>
      <c r="E459" s="16">
        <f t="shared" si="23"/>
        <v>25.695652173913</v>
      </c>
      <c r="F459" s="16">
        <v>591</v>
      </c>
    </row>
    <row r="460" spans="1:6">
      <c r="A460" s="68" t="s">
        <v>613</v>
      </c>
      <c r="B460" s="39" t="s">
        <v>614</v>
      </c>
      <c r="C460" s="12" t="s">
        <v>1017</v>
      </c>
      <c r="D460" s="18">
        <v>52</v>
      </c>
      <c r="E460" s="16">
        <f t="shared" si="23"/>
        <v>0.87</v>
      </c>
      <c r="F460" s="16">
        <v>45.24</v>
      </c>
    </row>
    <row r="461" spans="1:6">
      <c r="A461" s="68" t="s">
        <v>613</v>
      </c>
      <c r="B461" s="39" t="s">
        <v>614</v>
      </c>
      <c r="C461" s="12" t="s">
        <v>1018</v>
      </c>
      <c r="D461" s="18">
        <v>56</v>
      </c>
      <c r="E461" s="16">
        <f t="shared" si="23"/>
        <v>6.1428571428570997</v>
      </c>
      <c r="F461" s="16">
        <v>344</v>
      </c>
    </row>
    <row r="462" spans="1:6">
      <c r="A462" s="68" t="s">
        <v>613</v>
      </c>
      <c r="B462" s="39" t="s">
        <v>614</v>
      </c>
      <c r="C462" s="12" t="s">
        <v>1019</v>
      </c>
      <c r="D462" s="18">
        <v>600</v>
      </c>
      <c r="E462" s="16">
        <f t="shared" si="23"/>
        <v>0.14000000000000001</v>
      </c>
      <c r="F462" s="16">
        <v>84</v>
      </c>
    </row>
    <row r="463" spans="1:6">
      <c r="A463" s="40" t="s">
        <v>1020</v>
      </c>
      <c r="B463" s="19"/>
      <c r="C463" s="19"/>
      <c r="D463" s="44">
        <f>SUM(D457:D462)</f>
        <v>734</v>
      </c>
      <c r="E463" s="21">
        <f t="shared" si="23"/>
        <v>1.4730790190736001</v>
      </c>
      <c r="F463" s="21">
        <f>SUM(F457:F462)</f>
        <v>1081.24</v>
      </c>
    </row>
    <row r="464" spans="1:6">
      <c r="A464" s="23" t="s">
        <v>615</v>
      </c>
      <c r="B464" s="24"/>
      <c r="C464" s="24"/>
      <c r="D464" s="53">
        <f>SUM(D463)</f>
        <v>734</v>
      </c>
      <c r="E464" s="25">
        <f t="shared" si="23"/>
        <v>1.4730790190736001</v>
      </c>
      <c r="F464" s="25">
        <f>SUM(F463)</f>
        <v>1081.24</v>
      </c>
    </row>
    <row r="465" spans="1:6">
      <c r="A465" s="10" t="s">
        <v>616</v>
      </c>
      <c r="B465" s="10"/>
      <c r="C465" s="10"/>
      <c r="D465" s="46">
        <f>SUM(D464)</f>
        <v>734</v>
      </c>
      <c r="E465" s="31">
        <f t="shared" si="23"/>
        <v>1.4730790190736001</v>
      </c>
      <c r="F465" s="31">
        <f>SUM(F464)</f>
        <v>1081.24</v>
      </c>
    </row>
    <row r="466" spans="1:6">
      <c r="A466" s="42" t="s">
        <v>28</v>
      </c>
      <c r="B466" s="42"/>
      <c r="C466" s="42"/>
      <c r="D466" s="59">
        <f>SUM(D321,D361,D407,D437,D454,D465)</f>
        <v>12162</v>
      </c>
      <c r="E466" s="43">
        <f t="shared" si="23"/>
        <v>33.230757276764002</v>
      </c>
      <c r="F466" s="43">
        <f>SUM(F321,F361,F407,F437,F454,F465)</f>
        <v>404152.47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64"/>
  <sheetViews>
    <sheetView workbookViewId="0">
      <selection activeCell="A465" sqref="A465"/>
    </sheetView>
  </sheetViews>
  <sheetFormatPr defaultRowHeight="15"/>
  <cols>
    <col min="1" max="1" width="28" customWidth="1"/>
    <col min="2" max="2" width="14" hidden="1" customWidth="1"/>
    <col min="3" max="3" width="8" customWidth="1"/>
    <col min="4" max="4" width="8" hidden="1" customWidth="1"/>
    <col min="5" max="5" width="8" customWidth="1"/>
    <col min="6" max="6" width="8" hidden="1" customWidth="1"/>
    <col min="7" max="7" width="12" hidden="1" customWidth="1"/>
    <col min="8" max="8" width="8" customWidth="1"/>
    <col min="9" max="9" width="8" hidden="1" customWidth="1"/>
    <col min="10" max="10" width="12" hidden="1" customWidth="1"/>
    <col min="11" max="11" width="8" hidden="1" customWidth="1"/>
    <col min="12" max="12" width="8" customWidth="1"/>
    <col min="13" max="14" width="8" hidden="1" customWidth="1"/>
    <col min="15" max="15" width="8" customWidth="1"/>
    <col min="16" max="16" width="8" hidden="1" customWidth="1"/>
    <col min="17" max="17" width="12" hidden="1" customWidth="1"/>
    <col min="18" max="18" width="8" customWidth="1"/>
    <col min="19" max="19" width="12" hidden="1" customWidth="1"/>
    <col min="20" max="21" width="8" hidden="1" customWidth="1"/>
    <col min="22" max="22" width="12" hidden="1" customWidth="1"/>
    <col min="23" max="23" width="8" customWidth="1"/>
    <col min="24" max="24" width="12" customWidth="1"/>
  </cols>
  <sheetData>
    <row r="1" spans="1:24">
      <c r="A1" s="10" t="s">
        <v>29</v>
      </c>
      <c r="B1" s="10" t="s">
        <v>1021</v>
      </c>
      <c r="C1" s="11" t="s">
        <v>1022</v>
      </c>
      <c r="D1" s="11" t="s">
        <v>1023</v>
      </c>
      <c r="E1" s="11" t="s">
        <v>1024</v>
      </c>
      <c r="F1" s="11" t="s">
        <v>1025</v>
      </c>
      <c r="G1" s="11" t="s">
        <v>1026</v>
      </c>
      <c r="H1" s="11" t="s">
        <v>1027</v>
      </c>
      <c r="I1" s="11" t="s">
        <v>1028</v>
      </c>
      <c r="J1" s="11" t="s">
        <v>1029</v>
      </c>
      <c r="K1" s="11" t="s">
        <v>1030</v>
      </c>
      <c r="L1" s="11" t="s">
        <v>1031</v>
      </c>
      <c r="M1" s="11" t="s">
        <v>1032</v>
      </c>
      <c r="N1" s="11" t="s">
        <v>1033</v>
      </c>
      <c r="O1" s="11" t="s">
        <v>1034</v>
      </c>
      <c r="P1" s="11" t="s">
        <v>1035</v>
      </c>
      <c r="Q1" s="11" t="s">
        <v>1036</v>
      </c>
      <c r="R1" s="11" t="s">
        <v>17</v>
      </c>
      <c r="S1" s="11" t="s">
        <v>1037</v>
      </c>
      <c r="T1" s="11" t="s">
        <v>1038</v>
      </c>
      <c r="U1" s="11" t="s">
        <v>1039</v>
      </c>
      <c r="V1" s="11" t="s">
        <v>1040</v>
      </c>
      <c r="W1" s="11" t="s">
        <v>1041</v>
      </c>
      <c r="X1" s="11" t="s">
        <v>7</v>
      </c>
    </row>
    <row r="2" spans="1:24">
      <c r="A2" s="12" t="s">
        <v>21</v>
      </c>
    </row>
    <row r="3" spans="1:24">
      <c r="A3" s="13" t="s">
        <v>40</v>
      </c>
    </row>
    <row r="4" spans="1:24">
      <c r="A4" s="68" t="s">
        <v>42</v>
      </c>
      <c r="B4" s="14"/>
      <c r="C4" s="16">
        <v>38.950000000000003</v>
      </c>
      <c r="D4" s="17">
        <v>33.81</v>
      </c>
      <c r="E4" s="17">
        <v>5.87</v>
      </c>
      <c r="F4" s="16">
        <v>38.974548551959003</v>
      </c>
      <c r="G4" s="16">
        <v>228.78059999999999</v>
      </c>
      <c r="H4" s="18">
        <v>0</v>
      </c>
      <c r="I4" s="16">
        <v>0</v>
      </c>
      <c r="J4" s="16">
        <v>0</v>
      </c>
      <c r="K4" s="18">
        <v>0</v>
      </c>
      <c r="L4" s="18">
        <v>0</v>
      </c>
      <c r="M4" s="18">
        <v>0</v>
      </c>
      <c r="N4" s="18">
        <v>0</v>
      </c>
      <c r="O4" s="17">
        <v>5.87</v>
      </c>
      <c r="P4" s="16">
        <v>38.953321976150001</v>
      </c>
      <c r="Q4" s="16">
        <v>228.65600000000001</v>
      </c>
      <c r="R4" s="18">
        <v>0</v>
      </c>
      <c r="S4" s="18">
        <v>0.1</v>
      </c>
      <c r="T4" s="18">
        <v>0</v>
      </c>
      <c r="U4" s="18">
        <v>0</v>
      </c>
      <c r="V4" s="16">
        <v>0</v>
      </c>
      <c r="W4" s="16">
        <v>38.950000000000003</v>
      </c>
      <c r="X4" s="16">
        <v>0.1246</v>
      </c>
    </row>
    <row r="5" spans="1:24">
      <c r="A5" s="68" t="s">
        <v>44</v>
      </c>
      <c r="B5" s="14"/>
      <c r="C5" s="16">
        <v>30</v>
      </c>
      <c r="D5" s="17">
        <v>25.36</v>
      </c>
      <c r="E5" s="18">
        <v>2</v>
      </c>
      <c r="F5" s="16">
        <v>30</v>
      </c>
      <c r="G5" s="16">
        <v>60</v>
      </c>
      <c r="H5" s="18">
        <v>0</v>
      </c>
      <c r="I5" s="16">
        <v>0</v>
      </c>
      <c r="J5" s="16">
        <v>0</v>
      </c>
      <c r="K5" s="18">
        <v>0</v>
      </c>
      <c r="L5" s="18">
        <v>0</v>
      </c>
      <c r="M5" s="18">
        <v>0</v>
      </c>
      <c r="N5" s="18">
        <v>0</v>
      </c>
      <c r="O5" s="18">
        <v>1</v>
      </c>
      <c r="P5" s="16">
        <v>30</v>
      </c>
      <c r="Q5" s="16">
        <v>30</v>
      </c>
      <c r="R5" s="18">
        <v>1</v>
      </c>
      <c r="S5" s="18">
        <v>25.4</v>
      </c>
      <c r="T5" s="18">
        <v>0.8</v>
      </c>
      <c r="U5" s="18">
        <v>0</v>
      </c>
      <c r="V5" s="16">
        <v>0</v>
      </c>
      <c r="W5" s="16">
        <v>30</v>
      </c>
      <c r="X5" s="16">
        <v>30</v>
      </c>
    </row>
    <row r="6" spans="1:24">
      <c r="A6" s="68" t="s">
        <v>1042</v>
      </c>
      <c r="B6" s="14"/>
      <c r="C6" s="16">
        <v>0</v>
      </c>
      <c r="D6" s="17">
        <v>25.36</v>
      </c>
      <c r="E6" s="18">
        <v>1</v>
      </c>
      <c r="F6" s="16">
        <v>0</v>
      </c>
      <c r="G6" s="16">
        <v>0</v>
      </c>
      <c r="H6" s="18">
        <v>0</v>
      </c>
      <c r="I6" s="16">
        <v>0</v>
      </c>
      <c r="J6" s="16">
        <v>0</v>
      </c>
      <c r="K6" s="18">
        <v>0</v>
      </c>
      <c r="L6" s="18">
        <v>0</v>
      </c>
      <c r="M6" s="18">
        <v>0</v>
      </c>
      <c r="N6" s="18">
        <v>0</v>
      </c>
      <c r="O6" s="18">
        <v>1</v>
      </c>
      <c r="P6" s="16">
        <v>0</v>
      </c>
      <c r="Q6" s="16">
        <v>0</v>
      </c>
      <c r="R6" s="18">
        <v>0</v>
      </c>
      <c r="S6" s="18">
        <v>0</v>
      </c>
      <c r="T6" s="18">
        <v>0</v>
      </c>
      <c r="U6" s="18">
        <v>0</v>
      </c>
      <c r="V6" s="16">
        <v>0</v>
      </c>
      <c r="W6" s="16">
        <v>0</v>
      </c>
      <c r="X6" s="16">
        <v>0</v>
      </c>
    </row>
    <row r="7" spans="1:24">
      <c r="A7" s="68" t="s">
        <v>46</v>
      </c>
      <c r="B7" s="14"/>
      <c r="C7" s="16">
        <v>50</v>
      </c>
      <c r="D7" s="17">
        <v>33.81</v>
      </c>
      <c r="E7" s="17">
        <v>12.39</v>
      </c>
      <c r="F7" s="16">
        <v>49.981840193704997</v>
      </c>
      <c r="G7" s="16">
        <v>619.27499999999998</v>
      </c>
      <c r="H7" s="18">
        <v>0</v>
      </c>
      <c r="I7" s="16">
        <v>0</v>
      </c>
      <c r="J7" s="16">
        <v>0</v>
      </c>
      <c r="K7" s="18">
        <v>0</v>
      </c>
      <c r="L7" s="18">
        <v>0</v>
      </c>
      <c r="M7" s="18">
        <v>0</v>
      </c>
      <c r="N7" s="18">
        <v>0</v>
      </c>
      <c r="O7" s="18">
        <v>9</v>
      </c>
      <c r="P7" s="16">
        <v>49.991111111111003</v>
      </c>
      <c r="Q7" s="16">
        <v>449.92</v>
      </c>
      <c r="R7" s="17">
        <v>3.39</v>
      </c>
      <c r="S7" s="17">
        <v>114.5</v>
      </c>
      <c r="T7" s="17">
        <v>3.4</v>
      </c>
      <c r="U7" s="18">
        <v>0</v>
      </c>
      <c r="V7" s="16">
        <v>0</v>
      </c>
      <c r="W7" s="16">
        <v>49.9572</v>
      </c>
      <c r="X7" s="16">
        <v>169.35499999999999</v>
      </c>
    </row>
    <row r="8" spans="1:24">
      <c r="A8" s="68" t="s">
        <v>1043</v>
      </c>
      <c r="B8" s="14"/>
      <c r="C8" s="16">
        <v>45</v>
      </c>
      <c r="D8" s="17">
        <v>25.36</v>
      </c>
      <c r="E8" s="18">
        <v>1</v>
      </c>
      <c r="F8" s="16">
        <v>45</v>
      </c>
      <c r="G8" s="16">
        <v>45</v>
      </c>
      <c r="H8" s="18">
        <v>0</v>
      </c>
      <c r="I8" s="16">
        <v>0</v>
      </c>
      <c r="J8" s="16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6">
        <v>45</v>
      </c>
      <c r="Q8" s="16">
        <v>45</v>
      </c>
      <c r="R8" s="18">
        <v>0</v>
      </c>
      <c r="S8" s="18">
        <v>0</v>
      </c>
      <c r="T8" s="18">
        <v>0</v>
      </c>
      <c r="U8" s="18">
        <v>0</v>
      </c>
      <c r="V8" s="16">
        <v>0</v>
      </c>
      <c r="W8" s="16">
        <v>45</v>
      </c>
      <c r="X8" s="16">
        <v>0</v>
      </c>
    </row>
    <row r="9" spans="1:24">
      <c r="A9" s="68" t="s">
        <v>48</v>
      </c>
      <c r="B9" s="14"/>
      <c r="C9" s="16">
        <v>3096</v>
      </c>
      <c r="D9" s="17">
        <v>25.36</v>
      </c>
      <c r="E9" s="17">
        <v>0.8</v>
      </c>
      <c r="F9" s="16">
        <v>3083.616</v>
      </c>
      <c r="G9" s="16">
        <v>2466.8928000000001</v>
      </c>
      <c r="H9" s="18">
        <v>0</v>
      </c>
      <c r="I9" s="16">
        <v>0</v>
      </c>
      <c r="J9" s="16">
        <v>0</v>
      </c>
      <c r="K9" s="18">
        <v>0</v>
      </c>
      <c r="L9" s="18">
        <v>0</v>
      </c>
      <c r="M9" s="18">
        <v>0</v>
      </c>
      <c r="N9" s="18">
        <v>0</v>
      </c>
      <c r="O9" s="17">
        <v>0.8</v>
      </c>
      <c r="P9" s="16">
        <v>3089.0340000000001</v>
      </c>
      <c r="Q9" s="16">
        <v>2471.2271999999998</v>
      </c>
      <c r="R9" s="18">
        <v>0</v>
      </c>
      <c r="S9" s="18">
        <v>0</v>
      </c>
      <c r="T9" s="18">
        <v>0</v>
      </c>
      <c r="U9" s="18">
        <v>0</v>
      </c>
      <c r="V9" s="16">
        <v>0</v>
      </c>
      <c r="W9" s="16">
        <v>3096</v>
      </c>
      <c r="X9" s="16">
        <v>-4.3343999999999996</v>
      </c>
    </row>
    <row r="10" spans="1:24">
      <c r="A10" s="68" t="s">
        <v>50</v>
      </c>
      <c r="B10" s="14"/>
      <c r="C10" s="16">
        <v>42</v>
      </c>
      <c r="D10" s="17">
        <v>33.81</v>
      </c>
      <c r="E10" s="17">
        <v>4.4800000000000004</v>
      </c>
      <c r="F10" s="16">
        <v>41.974687500000002</v>
      </c>
      <c r="G10" s="16">
        <v>188.04660000000001</v>
      </c>
      <c r="H10" s="18">
        <v>-3</v>
      </c>
      <c r="I10" s="16">
        <v>42</v>
      </c>
      <c r="J10" s="16">
        <v>-126</v>
      </c>
      <c r="K10" s="18">
        <v>0</v>
      </c>
      <c r="L10" s="18">
        <v>0</v>
      </c>
      <c r="M10" s="18">
        <v>0</v>
      </c>
      <c r="N10" s="18">
        <v>0</v>
      </c>
      <c r="O10" s="17">
        <v>1.42</v>
      </c>
      <c r="P10" s="16">
        <v>42.121267605634003</v>
      </c>
      <c r="Q10" s="16">
        <v>59.812199999999997</v>
      </c>
      <c r="R10" s="17">
        <v>0.05</v>
      </c>
      <c r="S10" s="17">
        <v>1.8</v>
      </c>
      <c r="T10" s="17">
        <v>0.1</v>
      </c>
      <c r="U10" s="18">
        <v>0</v>
      </c>
      <c r="V10" s="16">
        <v>0</v>
      </c>
      <c r="W10" s="16">
        <v>44.688000000000002</v>
      </c>
      <c r="X10" s="16">
        <v>2.2343999999999999</v>
      </c>
    </row>
    <row r="11" spans="1:24">
      <c r="A11" s="68" t="s">
        <v>1044</v>
      </c>
      <c r="B11" s="14"/>
      <c r="C11" s="16">
        <v>42</v>
      </c>
      <c r="D11" s="17">
        <v>25.36</v>
      </c>
      <c r="E11" s="18">
        <v>0</v>
      </c>
      <c r="F11" s="16">
        <v>0</v>
      </c>
      <c r="G11" s="16">
        <v>0</v>
      </c>
      <c r="H11" s="18">
        <v>3</v>
      </c>
      <c r="I11" s="16">
        <v>42</v>
      </c>
      <c r="J11" s="16">
        <v>126</v>
      </c>
      <c r="K11" s="18">
        <v>0</v>
      </c>
      <c r="L11" s="18">
        <v>0</v>
      </c>
      <c r="M11" s="18">
        <v>0</v>
      </c>
      <c r="N11" s="18">
        <v>0</v>
      </c>
      <c r="O11" s="18">
        <v>3</v>
      </c>
      <c r="P11" s="16">
        <v>42</v>
      </c>
      <c r="Q11" s="16">
        <v>126</v>
      </c>
      <c r="R11" s="18">
        <v>0</v>
      </c>
      <c r="S11" s="18">
        <v>0</v>
      </c>
      <c r="T11" s="18">
        <v>0</v>
      </c>
      <c r="U11" s="18">
        <v>0</v>
      </c>
      <c r="V11" s="16">
        <v>0</v>
      </c>
      <c r="W11" s="16">
        <v>42</v>
      </c>
      <c r="X11" s="16">
        <v>0</v>
      </c>
    </row>
    <row r="12" spans="1:24">
      <c r="A12" s="23" t="s">
        <v>51</v>
      </c>
      <c r="B12" s="24"/>
      <c r="C12" s="25"/>
      <c r="D12" s="26"/>
      <c r="E12" s="26">
        <f>SUM(E4:E11)</f>
        <v>27.54</v>
      </c>
      <c r="F12" s="25"/>
      <c r="G12" s="25">
        <f>SUM(G4:G11)</f>
        <v>3607.9949999999999</v>
      </c>
      <c r="H12" s="27">
        <f>SUM(H4:H11)</f>
        <v>0</v>
      </c>
      <c r="I12" s="25"/>
      <c r="J12" s="25">
        <f t="shared" ref="J12:O12" si="0">SUM(J4:J11)</f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6">
        <f t="shared" si="0"/>
        <v>23.09</v>
      </c>
      <c r="P12" s="25"/>
      <c r="Q12" s="25">
        <f t="shared" ref="Q12:V12" si="1">SUM(Q4:Q11)</f>
        <v>3410.6154000000001</v>
      </c>
      <c r="R12" s="26">
        <f t="shared" si="1"/>
        <v>4.4400000000000004</v>
      </c>
      <c r="S12" s="26">
        <f t="shared" si="1"/>
        <v>141.80000000000001</v>
      </c>
      <c r="T12" s="26">
        <f t="shared" si="1"/>
        <v>4.3</v>
      </c>
      <c r="U12" s="27">
        <f t="shared" si="1"/>
        <v>0</v>
      </c>
      <c r="V12" s="25">
        <f t="shared" si="1"/>
        <v>0</v>
      </c>
      <c r="W12" s="25"/>
      <c r="X12" s="25">
        <f>SUM(X4:X11)</f>
        <v>197.37960000000001</v>
      </c>
    </row>
    <row r="13" spans="1:24">
      <c r="A13" s="13" t="s">
        <v>52</v>
      </c>
    </row>
    <row r="14" spans="1:24">
      <c r="A14" s="68" t="s">
        <v>54</v>
      </c>
      <c r="B14" s="14" t="s">
        <v>1045</v>
      </c>
      <c r="C14" s="16">
        <v>43</v>
      </c>
      <c r="D14" s="17">
        <v>33.81</v>
      </c>
      <c r="E14" s="17">
        <v>0.78</v>
      </c>
      <c r="F14" s="16">
        <v>42.933846153845998</v>
      </c>
      <c r="G14" s="16">
        <v>33.488399999999999</v>
      </c>
      <c r="H14" s="18">
        <v>0</v>
      </c>
      <c r="I14" s="16">
        <v>0</v>
      </c>
      <c r="J14" s="16">
        <v>0</v>
      </c>
      <c r="K14" s="18">
        <v>0</v>
      </c>
      <c r="L14" s="18">
        <v>0</v>
      </c>
      <c r="M14" s="18">
        <v>0</v>
      </c>
      <c r="N14" s="18">
        <v>0</v>
      </c>
      <c r="O14" s="17">
        <v>0.73</v>
      </c>
      <c r="P14" s="16">
        <v>43.082465753424998</v>
      </c>
      <c r="Q14" s="16">
        <v>31.450199999999999</v>
      </c>
      <c r="R14" s="17">
        <v>0.05</v>
      </c>
      <c r="S14" s="17">
        <v>1.6</v>
      </c>
      <c r="T14" s="17">
        <v>0</v>
      </c>
      <c r="U14" s="18">
        <v>0</v>
      </c>
      <c r="V14" s="16">
        <v>0</v>
      </c>
      <c r="W14" s="16">
        <v>40.764000000000003</v>
      </c>
      <c r="X14" s="16">
        <v>2.0381999999999998</v>
      </c>
    </row>
    <row r="15" spans="1:24">
      <c r="A15" s="68" t="s">
        <v>1046</v>
      </c>
      <c r="B15" s="14"/>
      <c r="C15" s="16">
        <v>15</v>
      </c>
      <c r="D15" s="17">
        <v>33.81</v>
      </c>
      <c r="E15" s="18">
        <v>2</v>
      </c>
      <c r="F15" s="16">
        <v>15</v>
      </c>
      <c r="G15" s="16">
        <v>30</v>
      </c>
      <c r="H15" s="18">
        <v>0</v>
      </c>
      <c r="I15" s="16">
        <v>0</v>
      </c>
      <c r="J15" s="16">
        <v>0</v>
      </c>
      <c r="K15" s="18">
        <v>0</v>
      </c>
      <c r="L15" s="18">
        <v>0</v>
      </c>
      <c r="M15" s="18">
        <v>0</v>
      </c>
      <c r="N15" s="18">
        <v>0</v>
      </c>
      <c r="O15" s="18">
        <v>2</v>
      </c>
      <c r="P15" s="16">
        <v>15</v>
      </c>
      <c r="Q15" s="16">
        <v>30</v>
      </c>
      <c r="R15" s="18">
        <v>0</v>
      </c>
      <c r="S15" s="18">
        <v>0</v>
      </c>
      <c r="T15" s="18">
        <v>0</v>
      </c>
      <c r="U15" s="18">
        <v>0</v>
      </c>
      <c r="V15" s="16">
        <v>0</v>
      </c>
      <c r="W15" s="16">
        <v>15</v>
      </c>
      <c r="X15" s="16">
        <v>0</v>
      </c>
    </row>
    <row r="16" spans="1:24">
      <c r="A16" s="68" t="s">
        <v>56</v>
      </c>
      <c r="B16" s="14"/>
      <c r="C16" s="16">
        <v>28</v>
      </c>
      <c r="D16" s="17">
        <v>33.81</v>
      </c>
      <c r="E16" s="17">
        <v>4.53</v>
      </c>
      <c r="F16" s="16">
        <v>28.018543046358001</v>
      </c>
      <c r="G16" s="16">
        <v>126.92400000000001</v>
      </c>
      <c r="H16" s="18">
        <v>2</v>
      </c>
      <c r="I16" s="16">
        <v>28</v>
      </c>
      <c r="J16" s="16">
        <v>56</v>
      </c>
      <c r="K16" s="18">
        <v>0</v>
      </c>
      <c r="L16" s="18">
        <v>0</v>
      </c>
      <c r="M16" s="18">
        <v>0</v>
      </c>
      <c r="N16" s="18">
        <v>0</v>
      </c>
      <c r="O16" s="18">
        <v>2.98</v>
      </c>
      <c r="P16" s="16">
        <v>28</v>
      </c>
      <c r="Q16" s="16">
        <v>83.44</v>
      </c>
      <c r="R16" s="17">
        <v>3.55</v>
      </c>
      <c r="S16" s="17">
        <v>120.1</v>
      </c>
      <c r="T16" s="17">
        <v>3.6</v>
      </c>
      <c r="U16" s="18">
        <v>0</v>
      </c>
      <c r="V16" s="16">
        <v>0</v>
      </c>
      <c r="W16" s="16">
        <v>28.023700000000002</v>
      </c>
      <c r="X16" s="16">
        <v>99.483999999999995</v>
      </c>
    </row>
    <row r="17" spans="1:24">
      <c r="A17" s="68" t="s">
        <v>58</v>
      </c>
      <c r="B17" s="14"/>
      <c r="C17" s="16">
        <v>25</v>
      </c>
      <c r="D17" s="17">
        <v>25.36</v>
      </c>
      <c r="E17" s="17">
        <v>0.5</v>
      </c>
      <c r="F17" s="16">
        <v>25</v>
      </c>
      <c r="G17" s="16">
        <v>12.5</v>
      </c>
      <c r="H17" s="18">
        <v>0</v>
      </c>
      <c r="I17" s="16">
        <v>0</v>
      </c>
      <c r="J17" s="16">
        <v>0</v>
      </c>
      <c r="K17" s="18">
        <v>0</v>
      </c>
      <c r="L17" s="18">
        <v>0</v>
      </c>
      <c r="M17" s="18">
        <v>0</v>
      </c>
      <c r="N17" s="18">
        <v>0</v>
      </c>
      <c r="O17" s="18">
        <v>1</v>
      </c>
      <c r="P17" s="16">
        <v>25</v>
      </c>
      <c r="Q17" s="16">
        <v>25</v>
      </c>
      <c r="R17" s="28">
        <v>-0.5</v>
      </c>
      <c r="S17" s="28">
        <v>-12.7</v>
      </c>
      <c r="T17" s="28">
        <v>-0.4</v>
      </c>
      <c r="U17" s="29">
        <v>0</v>
      </c>
      <c r="V17" s="16">
        <v>0</v>
      </c>
      <c r="W17" s="16">
        <v>25</v>
      </c>
      <c r="X17" s="16">
        <v>-12.5</v>
      </c>
    </row>
    <row r="18" spans="1:24">
      <c r="A18" s="68" t="s">
        <v>60</v>
      </c>
      <c r="B18" s="14"/>
      <c r="C18" s="16">
        <v>5.65</v>
      </c>
      <c r="D18" s="17">
        <v>33.81</v>
      </c>
      <c r="E18" s="17">
        <v>11.46</v>
      </c>
      <c r="F18" s="16">
        <v>5.6479319371727996</v>
      </c>
      <c r="G18" s="16">
        <v>64.725300000000004</v>
      </c>
      <c r="H18" s="18">
        <v>0</v>
      </c>
      <c r="I18" s="16">
        <v>0</v>
      </c>
      <c r="J18" s="16">
        <v>0</v>
      </c>
      <c r="K18" s="18">
        <v>0</v>
      </c>
      <c r="L18" s="18">
        <v>0</v>
      </c>
      <c r="M18" s="18">
        <v>0</v>
      </c>
      <c r="N18" s="18">
        <v>0</v>
      </c>
      <c r="O18" s="17">
        <v>9.65</v>
      </c>
      <c r="P18" s="16">
        <v>5.6528082901554004</v>
      </c>
      <c r="Q18" s="16">
        <v>54.549599999999998</v>
      </c>
      <c r="R18" s="17">
        <v>1.8</v>
      </c>
      <c r="S18" s="17">
        <v>60.9</v>
      </c>
      <c r="T18" s="17">
        <v>1.8</v>
      </c>
      <c r="U18" s="18">
        <v>0</v>
      </c>
      <c r="V18" s="16">
        <v>0</v>
      </c>
      <c r="W18" s="16">
        <v>5.6532</v>
      </c>
      <c r="X18" s="16">
        <v>10.175700000000001</v>
      </c>
    </row>
    <row r="19" spans="1:24">
      <c r="A19" s="68" t="s">
        <v>1047</v>
      </c>
      <c r="B19" s="14" t="s">
        <v>1045</v>
      </c>
      <c r="C19" s="16">
        <v>35</v>
      </c>
      <c r="D19" s="17">
        <v>25.36</v>
      </c>
      <c r="E19" s="18">
        <v>1</v>
      </c>
      <c r="F19" s="16">
        <v>35</v>
      </c>
      <c r="G19" s="16">
        <v>35</v>
      </c>
      <c r="H19" s="18">
        <v>0</v>
      </c>
      <c r="I19" s="16">
        <v>0</v>
      </c>
      <c r="J19" s="16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35</v>
      </c>
      <c r="Q19" s="16">
        <v>35</v>
      </c>
      <c r="R19" s="18">
        <v>0</v>
      </c>
      <c r="S19" s="18">
        <v>0</v>
      </c>
      <c r="T19" s="18">
        <v>0</v>
      </c>
      <c r="U19" s="18">
        <v>0</v>
      </c>
      <c r="V19" s="16">
        <v>0</v>
      </c>
      <c r="W19" s="16">
        <v>35</v>
      </c>
      <c r="X19" s="16">
        <v>0</v>
      </c>
    </row>
    <row r="20" spans="1:24">
      <c r="A20" s="68" t="s">
        <v>62</v>
      </c>
      <c r="B20" s="14" t="s">
        <v>1045</v>
      </c>
      <c r="C20" s="16">
        <v>8.99</v>
      </c>
      <c r="D20" s="17">
        <v>33.81</v>
      </c>
      <c r="E20" s="17">
        <v>0.6</v>
      </c>
      <c r="F20" s="16">
        <v>8.99</v>
      </c>
      <c r="G20" s="16">
        <v>5.3940000000000001</v>
      </c>
      <c r="H20" s="18">
        <v>0</v>
      </c>
      <c r="I20" s="16">
        <v>0</v>
      </c>
      <c r="J20" s="16">
        <v>0</v>
      </c>
      <c r="K20" s="18">
        <v>0</v>
      </c>
      <c r="L20" s="18">
        <v>0</v>
      </c>
      <c r="M20" s="18">
        <v>0</v>
      </c>
      <c r="N20" s="18">
        <v>0</v>
      </c>
      <c r="O20" s="17">
        <v>0.7</v>
      </c>
      <c r="P20" s="16">
        <v>8.99</v>
      </c>
      <c r="Q20" s="16">
        <v>6.2930000000000001</v>
      </c>
      <c r="R20" s="28">
        <v>-0.1</v>
      </c>
      <c r="S20" s="28">
        <v>-3.4</v>
      </c>
      <c r="T20" s="28">
        <v>-0.1</v>
      </c>
      <c r="U20" s="29">
        <v>0</v>
      </c>
      <c r="V20" s="16">
        <v>0</v>
      </c>
      <c r="W20" s="16">
        <v>8.99</v>
      </c>
      <c r="X20" s="16">
        <v>-0.89900000000000002</v>
      </c>
    </row>
    <row r="21" spans="1:24">
      <c r="A21" s="68" t="s">
        <v>64</v>
      </c>
      <c r="B21" s="14" t="s">
        <v>1045</v>
      </c>
      <c r="C21" s="16">
        <v>25</v>
      </c>
      <c r="D21" s="17">
        <v>33.81</v>
      </c>
      <c r="E21" s="17">
        <v>0.9</v>
      </c>
      <c r="F21" s="16">
        <v>25</v>
      </c>
      <c r="G21" s="16">
        <v>22.5</v>
      </c>
      <c r="H21" s="18">
        <v>0</v>
      </c>
      <c r="I21" s="16">
        <v>0</v>
      </c>
      <c r="J21" s="16">
        <v>0</v>
      </c>
      <c r="K21" s="18">
        <v>0</v>
      </c>
      <c r="L21" s="18">
        <v>0</v>
      </c>
      <c r="M21" s="18">
        <v>0</v>
      </c>
      <c r="N21" s="18">
        <v>0</v>
      </c>
      <c r="O21" s="18">
        <v>1</v>
      </c>
      <c r="P21" s="16">
        <v>25</v>
      </c>
      <c r="Q21" s="16">
        <v>25</v>
      </c>
      <c r="R21" s="28">
        <v>-0.1</v>
      </c>
      <c r="S21" s="28">
        <v>-3.4</v>
      </c>
      <c r="T21" s="28">
        <v>-0.1</v>
      </c>
      <c r="U21" s="29">
        <v>0</v>
      </c>
      <c r="V21" s="16">
        <v>0</v>
      </c>
      <c r="W21" s="16">
        <v>25</v>
      </c>
      <c r="X21" s="16">
        <v>-2.5</v>
      </c>
    </row>
    <row r="22" spans="1:24">
      <c r="A22" s="68" t="s">
        <v>67</v>
      </c>
      <c r="B22" s="14"/>
      <c r="C22" s="16">
        <v>20</v>
      </c>
      <c r="D22" s="17">
        <v>33.81</v>
      </c>
      <c r="E22" s="17">
        <v>1.29</v>
      </c>
      <c r="F22" s="16">
        <v>19.961240310078001</v>
      </c>
      <c r="G22" s="16">
        <v>25.75</v>
      </c>
      <c r="H22" s="18">
        <v>0</v>
      </c>
      <c r="I22" s="16">
        <v>0</v>
      </c>
      <c r="J22" s="16">
        <v>0</v>
      </c>
      <c r="K22" s="18">
        <v>0</v>
      </c>
      <c r="L22" s="18">
        <v>0</v>
      </c>
      <c r="M22" s="18">
        <v>0</v>
      </c>
      <c r="N22" s="18">
        <v>0</v>
      </c>
      <c r="O22" s="17">
        <v>0.75</v>
      </c>
      <c r="P22" s="16">
        <v>19.962666666667001</v>
      </c>
      <c r="Q22" s="16">
        <v>14.972</v>
      </c>
      <c r="R22" s="17">
        <v>0.54</v>
      </c>
      <c r="S22" s="17">
        <v>18.2</v>
      </c>
      <c r="T22" s="17">
        <v>0.5</v>
      </c>
      <c r="U22" s="18">
        <v>0</v>
      </c>
      <c r="V22" s="16">
        <v>0</v>
      </c>
      <c r="W22" s="16">
        <v>19.959299999999999</v>
      </c>
      <c r="X22" s="16">
        <v>10.778</v>
      </c>
    </row>
    <row r="23" spans="1:24">
      <c r="A23" s="23" t="s">
        <v>68</v>
      </c>
      <c r="B23" s="24"/>
      <c r="C23" s="25"/>
      <c r="D23" s="26"/>
      <c r="E23" s="26">
        <f>SUM(E14:E22)</f>
        <v>23.06</v>
      </c>
      <c r="F23" s="25"/>
      <c r="G23" s="25">
        <f>SUM(G14:G22)</f>
        <v>356.2817</v>
      </c>
      <c r="H23" s="27">
        <f>SUM(H14:H22)</f>
        <v>2</v>
      </c>
      <c r="I23" s="25"/>
      <c r="J23" s="25">
        <f t="shared" ref="J23:O23" si="2">SUM(J14:J22)</f>
        <v>56</v>
      </c>
      <c r="K23" s="27">
        <f t="shared" si="2"/>
        <v>0</v>
      </c>
      <c r="L23" s="27">
        <f t="shared" si="2"/>
        <v>0</v>
      </c>
      <c r="M23" s="27">
        <f t="shared" si="2"/>
        <v>0</v>
      </c>
      <c r="N23" s="27">
        <f t="shared" si="2"/>
        <v>0</v>
      </c>
      <c r="O23" s="26">
        <f t="shared" si="2"/>
        <v>19.809999999999999</v>
      </c>
      <c r="P23" s="25"/>
      <c r="Q23" s="25">
        <f t="shared" ref="Q23:V23" si="3">SUM(Q14:Q22)</f>
        <v>305.70479999999998</v>
      </c>
      <c r="R23" s="26">
        <f t="shared" si="3"/>
        <v>5.24</v>
      </c>
      <c r="S23" s="26">
        <f t="shared" si="3"/>
        <v>181.3</v>
      </c>
      <c r="T23" s="26">
        <f t="shared" si="3"/>
        <v>5.3</v>
      </c>
      <c r="U23" s="27">
        <f t="shared" si="3"/>
        <v>0</v>
      </c>
      <c r="V23" s="25">
        <f t="shared" si="3"/>
        <v>0</v>
      </c>
      <c r="W23" s="25"/>
      <c r="X23" s="25">
        <f>SUM(X14:X22)</f>
        <v>106.57689999999999</v>
      </c>
    </row>
    <row r="24" spans="1:24">
      <c r="A24" s="13" t="s">
        <v>69</v>
      </c>
    </row>
    <row r="25" spans="1:24">
      <c r="A25" s="68" t="s">
        <v>71</v>
      </c>
      <c r="B25" s="14"/>
      <c r="C25" s="16">
        <v>10</v>
      </c>
      <c r="D25" s="17">
        <v>33.81</v>
      </c>
      <c r="E25" s="17">
        <v>4.83</v>
      </c>
      <c r="F25" s="16">
        <v>9.9979296066253003</v>
      </c>
      <c r="G25" s="16">
        <v>48.29</v>
      </c>
      <c r="H25" s="18">
        <v>0</v>
      </c>
      <c r="I25" s="16">
        <v>0</v>
      </c>
      <c r="J25" s="16">
        <v>0</v>
      </c>
      <c r="K25" s="18">
        <v>0</v>
      </c>
      <c r="L25" s="18">
        <v>0</v>
      </c>
      <c r="M25" s="18">
        <v>0</v>
      </c>
      <c r="N25" s="18">
        <v>0</v>
      </c>
      <c r="O25" s="17">
        <v>4.83</v>
      </c>
      <c r="P25" s="16">
        <v>9.9915113871635999</v>
      </c>
      <c r="Q25" s="16">
        <v>48.259</v>
      </c>
      <c r="R25" s="18">
        <v>0</v>
      </c>
      <c r="S25" s="18">
        <v>0.1</v>
      </c>
      <c r="T25" s="18">
        <v>0</v>
      </c>
      <c r="U25" s="18">
        <v>0</v>
      </c>
      <c r="V25" s="16">
        <v>0</v>
      </c>
      <c r="W25" s="16">
        <v>10</v>
      </c>
      <c r="X25" s="16">
        <v>3.1E-2</v>
      </c>
    </row>
    <row r="26" spans="1:24">
      <c r="A26" s="68" t="s">
        <v>73</v>
      </c>
      <c r="B26" s="14" t="s">
        <v>1045</v>
      </c>
      <c r="C26" s="16">
        <v>31.5</v>
      </c>
      <c r="D26" s="17">
        <v>33.81</v>
      </c>
      <c r="E26" s="17">
        <v>12.8</v>
      </c>
      <c r="F26" s="16">
        <v>31.500742187499998</v>
      </c>
      <c r="G26" s="16">
        <v>403.20949999999999</v>
      </c>
      <c r="H26" s="18">
        <v>6</v>
      </c>
      <c r="I26" s="16">
        <v>31.5</v>
      </c>
      <c r="J26" s="16">
        <v>189</v>
      </c>
      <c r="K26" s="18">
        <v>0</v>
      </c>
      <c r="L26" s="18">
        <v>0</v>
      </c>
      <c r="M26" s="18">
        <v>0</v>
      </c>
      <c r="N26" s="18">
        <v>0</v>
      </c>
      <c r="O26" s="17">
        <v>14.4</v>
      </c>
      <c r="P26" s="16">
        <v>31.509409722221999</v>
      </c>
      <c r="Q26" s="16">
        <v>453.7355</v>
      </c>
      <c r="R26" s="17">
        <v>4.4000000000000004</v>
      </c>
      <c r="S26" s="17">
        <v>148.6</v>
      </c>
      <c r="T26" s="17">
        <v>4.4000000000000004</v>
      </c>
      <c r="U26" s="18">
        <v>0</v>
      </c>
      <c r="V26" s="16">
        <v>0</v>
      </c>
      <c r="W26" s="16">
        <v>31.471399999999999</v>
      </c>
      <c r="X26" s="16">
        <v>138.47399999999999</v>
      </c>
    </row>
    <row r="27" spans="1:24">
      <c r="A27" s="68" t="s">
        <v>1048</v>
      </c>
      <c r="B27" s="14"/>
      <c r="C27" s="16">
        <v>27</v>
      </c>
      <c r="D27" s="17">
        <v>25.36</v>
      </c>
      <c r="E27" s="18">
        <v>1</v>
      </c>
      <c r="F27" s="16">
        <v>27</v>
      </c>
      <c r="G27" s="16">
        <v>27</v>
      </c>
      <c r="H27" s="18">
        <v>0</v>
      </c>
      <c r="I27" s="16">
        <v>0</v>
      </c>
      <c r="J27" s="16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6">
        <v>27</v>
      </c>
      <c r="Q27" s="16">
        <v>27</v>
      </c>
      <c r="R27" s="18">
        <v>0</v>
      </c>
      <c r="S27" s="18">
        <v>0</v>
      </c>
      <c r="T27" s="18">
        <v>0</v>
      </c>
      <c r="U27" s="18">
        <v>0</v>
      </c>
      <c r="V27" s="16">
        <v>0</v>
      </c>
      <c r="W27" s="16">
        <v>27</v>
      </c>
      <c r="X27" s="16">
        <v>0</v>
      </c>
    </row>
    <row r="28" spans="1:24">
      <c r="A28" s="68" t="s">
        <v>75</v>
      </c>
      <c r="B28" s="14" t="s">
        <v>1049</v>
      </c>
      <c r="C28" s="16">
        <v>33.32</v>
      </c>
      <c r="D28" s="17">
        <v>33.81</v>
      </c>
      <c r="E28" s="17">
        <v>8.49</v>
      </c>
      <c r="F28" s="16">
        <v>33.331778563015</v>
      </c>
      <c r="G28" s="16">
        <v>282.98680000000002</v>
      </c>
      <c r="H28" s="18">
        <v>0</v>
      </c>
      <c r="I28" s="16">
        <v>0</v>
      </c>
      <c r="J28" s="16">
        <v>0</v>
      </c>
      <c r="K28" s="18">
        <v>0</v>
      </c>
      <c r="L28" s="18">
        <v>0</v>
      </c>
      <c r="M28" s="18">
        <v>0</v>
      </c>
      <c r="N28" s="18">
        <v>0</v>
      </c>
      <c r="O28" s="17">
        <v>8.48</v>
      </c>
      <c r="P28" s="16">
        <v>33.338856132075001</v>
      </c>
      <c r="Q28" s="16">
        <v>282.71350000000001</v>
      </c>
      <c r="R28" s="18">
        <v>0.01</v>
      </c>
      <c r="S28" s="18">
        <v>0.3</v>
      </c>
      <c r="T28" s="18">
        <v>0</v>
      </c>
      <c r="U28" s="18">
        <v>0</v>
      </c>
      <c r="V28" s="16">
        <v>0</v>
      </c>
      <c r="W28" s="16">
        <v>27.32</v>
      </c>
      <c r="X28" s="16">
        <v>0.2732</v>
      </c>
    </row>
    <row r="29" spans="1:24">
      <c r="A29" s="68" t="s">
        <v>77</v>
      </c>
      <c r="B29" s="14"/>
      <c r="C29" s="16">
        <v>25.7</v>
      </c>
      <c r="D29" s="17">
        <v>25.36</v>
      </c>
      <c r="E29" s="17">
        <v>5.93</v>
      </c>
      <c r="F29" s="16">
        <v>25.718634064081002</v>
      </c>
      <c r="G29" s="16">
        <v>152.51150000000001</v>
      </c>
      <c r="H29" s="18">
        <v>0</v>
      </c>
      <c r="I29" s="16">
        <v>0</v>
      </c>
      <c r="J29" s="16">
        <v>0</v>
      </c>
      <c r="K29" s="18">
        <v>0</v>
      </c>
      <c r="L29" s="18">
        <v>0</v>
      </c>
      <c r="M29" s="18">
        <v>0</v>
      </c>
      <c r="N29" s="18">
        <v>0</v>
      </c>
      <c r="O29" s="17">
        <v>5.9</v>
      </c>
      <c r="P29" s="16">
        <v>25.685627118644</v>
      </c>
      <c r="Q29" s="16">
        <v>151.54519999999999</v>
      </c>
      <c r="R29" s="18">
        <v>0.04</v>
      </c>
      <c r="S29" s="18">
        <v>1</v>
      </c>
      <c r="T29" s="18">
        <v>0</v>
      </c>
      <c r="U29" s="18">
        <v>0</v>
      </c>
      <c r="V29" s="16">
        <v>0</v>
      </c>
      <c r="W29" s="16">
        <v>24.157499999999999</v>
      </c>
      <c r="X29" s="16">
        <v>0.96630000000000005</v>
      </c>
    </row>
    <row r="30" spans="1:24">
      <c r="A30" s="68" t="s">
        <v>79</v>
      </c>
      <c r="B30" s="14"/>
      <c r="C30" s="16">
        <v>28.62</v>
      </c>
      <c r="D30" s="17">
        <v>25.36</v>
      </c>
      <c r="E30" s="17">
        <v>2.21</v>
      </c>
      <c r="F30" s="16">
        <v>28.623891402715</v>
      </c>
      <c r="G30" s="16">
        <v>63.258800000000001</v>
      </c>
      <c r="H30" s="18">
        <v>0</v>
      </c>
      <c r="I30" s="16">
        <v>0</v>
      </c>
      <c r="J30" s="16">
        <v>0</v>
      </c>
      <c r="K30" s="18">
        <v>0</v>
      </c>
      <c r="L30" s="18">
        <v>0</v>
      </c>
      <c r="M30" s="18">
        <v>0</v>
      </c>
      <c r="N30" s="18">
        <v>0</v>
      </c>
      <c r="O30" s="17">
        <v>1.66</v>
      </c>
      <c r="P30" s="16">
        <v>28.587228915663001</v>
      </c>
      <c r="Q30" s="16">
        <v>47.454799999999999</v>
      </c>
      <c r="R30" s="17">
        <v>0.55000000000000004</v>
      </c>
      <c r="S30" s="17">
        <v>14</v>
      </c>
      <c r="T30" s="17">
        <v>0.4</v>
      </c>
      <c r="U30" s="18">
        <v>0</v>
      </c>
      <c r="V30" s="16">
        <v>0</v>
      </c>
      <c r="W30" s="16">
        <v>28.734500000000001</v>
      </c>
      <c r="X30" s="16">
        <v>15.804</v>
      </c>
    </row>
    <row r="31" spans="1:24">
      <c r="A31" s="68" t="s">
        <v>81</v>
      </c>
      <c r="B31" s="14"/>
      <c r="C31" s="16">
        <v>25</v>
      </c>
      <c r="D31" s="17">
        <v>33.81</v>
      </c>
      <c r="E31" s="17">
        <v>9.25</v>
      </c>
      <c r="F31" s="16">
        <v>24.988918918919001</v>
      </c>
      <c r="G31" s="16">
        <v>231.14750000000001</v>
      </c>
      <c r="H31" s="18">
        <v>0</v>
      </c>
      <c r="I31" s="16">
        <v>0</v>
      </c>
      <c r="J31" s="16">
        <v>0</v>
      </c>
      <c r="K31" s="18">
        <v>0</v>
      </c>
      <c r="L31" s="18">
        <v>0</v>
      </c>
      <c r="M31" s="18">
        <v>0</v>
      </c>
      <c r="N31" s="18">
        <v>0</v>
      </c>
      <c r="O31" s="17">
        <v>9.23</v>
      </c>
      <c r="P31" s="16">
        <v>25.012188515710001</v>
      </c>
      <c r="Q31" s="16">
        <v>230.86250000000001</v>
      </c>
      <c r="R31" s="18">
        <v>0.01</v>
      </c>
      <c r="S31" s="18">
        <v>0.4</v>
      </c>
      <c r="T31" s="18">
        <v>0</v>
      </c>
      <c r="U31" s="18">
        <v>0</v>
      </c>
      <c r="V31" s="16">
        <v>0</v>
      </c>
      <c r="W31" s="16">
        <v>28.5</v>
      </c>
      <c r="X31" s="16">
        <v>0.28499999999999998</v>
      </c>
    </row>
    <row r="32" spans="1:24">
      <c r="A32" s="68" t="s">
        <v>83</v>
      </c>
      <c r="B32" s="14"/>
      <c r="C32" s="16">
        <v>34</v>
      </c>
      <c r="D32" s="17">
        <v>33.81</v>
      </c>
      <c r="E32" s="17">
        <v>1.82</v>
      </c>
      <c r="F32" s="16">
        <v>33.912197802198001</v>
      </c>
      <c r="G32" s="16">
        <v>61.720199999999998</v>
      </c>
      <c r="H32" s="18">
        <v>0</v>
      </c>
      <c r="I32" s="16">
        <v>0</v>
      </c>
      <c r="J32" s="16">
        <v>0</v>
      </c>
      <c r="K32" s="18">
        <v>0</v>
      </c>
      <c r="L32" s="18">
        <v>0</v>
      </c>
      <c r="M32" s="18">
        <v>0</v>
      </c>
      <c r="N32" s="18">
        <v>0</v>
      </c>
      <c r="O32" s="17">
        <v>0.94</v>
      </c>
      <c r="P32" s="16">
        <v>34.018085106382998</v>
      </c>
      <c r="Q32" s="16">
        <v>31.977</v>
      </c>
      <c r="R32" s="17">
        <v>0.87</v>
      </c>
      <c r="S32" s="17">
        <v>29.6</v>
      </c>
      <c r="T32" s="17">
        <v>0.9</v>
      </c>
      <c r="U32" s="18">
        <v>0</v>
      </c>
      <c r="V32" s="16">
        <v>0</v>
      </c>
      <c r="W32" s="16">
        <v>34.187600000000003</v>
      </c>
      <c r="X32" s="16">
        <v>29.743200000000002</v>
      </c>
    </row>
    <row r="33" spans="1:24">
      <c r="A33" s="68" t="s">
        <v>1050</v>
      </c>
      <c r="B33" s="14"/>
      <c r="C33" s="16">
        <v>20</v>
      </c>
      <c r="D33" s="17">
        <v>33.81</v>
      </c>
      <c r="E33" s="18">
        <v>3</v>
      </c>
      <c r="F33" s="16">
        <v>20</v>
      </c>
      <c r="G33" s="16">
        <v>60</v>
      </c>
      <c r="H33" s="18">
        <v>0</v>
      </c>
      <c r="I33" s="16">
        <v>0</v>
      </c>
      <c r="J33" s="16">
        <v>0</v>
      </c>
      <c r="K33" s="18">
        <v>0</v>
      </c>
      <c r="L33" s="18">
        <v>0</v>
      </c>
      <c r="M33" s="18">
        <v>0</v>
      </c>
      <c r="N33" s="18">
        <v>0</v>
      </c>
      <c r="O33" s="18">
        <v>3</v>
      </c>
      <c r="P33" s="16">
        <v>20</v>
      </c>
      <c r="Q33" s="16">
        <v>60</v>
      </c>
      <c r="R33" s="18">
        <v>0</v>
      </c>
      <c r="S33" s="18">
        <v>0</v>
      </c>
      <c r="T33" s="18">
        <v>0</v>
      </c>
      <c r="U33" s="18">
        <v>0</v>
      </c>
      <c r="V33" s="16">
        <v>0</v>
      </c>
      <c r="W33" s="16">
        <v>20</v>
      </c>
      <c r="X33" s="16">
        <v>0</v>
      </c>
    </row>
    <row r="34" spans="1:24">
      <c r="A34" s="68" t="s">
        <v>85</v>
      </c>
      <c r="B34" s="14" t="s">
        <v>1045</v>
      </c>
      <c r="C34" s="16">
        <v>35</v>
      </c>
      <c r="D34" s="17">
        <v>33.81</v>
      </c>
      <c r="E34" s="17">
        <v>2.68</v>
      </c>
      <c r="F34" s="16">
        <v>35.01828358209</v>
      </c>
      <c r="G34" s="16">
        <v>93.849000000000004</v>
      </c>
      <c r="H34" s="17">
        <v>0.7</v>
      </c>
      <c r="I34" s="16">
        <v>35</v>
      </c>
      <c r="J34" s="16">
        <v>24.5</v>
      </c>
      <c r="K34" s="18">
        <v>0</v>
      </c>
      <c r="L34" s="18">
        <v>0</v>
      </c>
      <c r="M34" s="18">
        <v>0</v>
      </c>
      <c r="N34" s="18">
        <v>0</v>
      </c>
      <c r="O34" s="17">
        <v>3.33</v>
      </c>
      <c r="P34" s="16">
        <v>35.046246246246</v>
      </c>
      <c r="Q34" s="16">
        <v>116.70399999999999</v>
      </c>
      <c r="R34" s="17">
        <v>0.05</v>
      </c>
      <c r="S34" s="17">
        <v>1.6</v>
      </c>
      <c r="T34" s="17">
        <v>0</v>
      </c>
      <c r="U34" s="18">
        <v>0</v>
      </c>
      <c r="V34" s="16">
        <v>0</v>
      </c>
      <c r="W34" s="16">
        <v>32.9</v>
      </c>
      <c r="X34" s="16">
        <v>1.645</v>
      </c>
    </row>
    <row r="35" spans="1:24">
      <c r="A35" s="68" t="s">
        <v>87</v>
      </c>
      <c r="B35" s="14"/>
      <c r="C35" s="16">
        <v>15.75</v>
      </c>
      <c r="D35" s="17">
        <v>33.81</v>
      </c>
      <c r="E35" s="18">
        <v>12</v>
      </c>
      <c r="F35" s="16">
        <v>15.75</v>
      </c>
      <c r="G35" s="16">
        <v>189</v>
      </c>
      <c r="H35" s="18">
        <v>0</v>
      </c>
      <c r="I35" s="16">
        <v>0</v>
      </c>
      <c r="J35" s="16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12</v>
      </c>
      <c r="P35" s="16">
        <v>15.75</v>
      </c>
      <c r="Q35" s="16">
        <v>189</v>
      </c>
      <c r="R35" s="18">
        <v>0</v>
      </c>
      <c r="S35" s="18">
        <v>0</v>
      </c>
      <c r="T35" s="18">
        <v>0</v>
      </c>
      <c r="U35" s="18">
        <v>0</v>
      </c>
      <c r="V35" s="16">
        <v>0</v>
      </c>
      <c r="W35" s="16">
        <v>15.75</v>
      </c>
      <c r="X35" s="16">
        <v>0</v>
      </c>
    </row>
    <row r="36" spans="1:24">
      <c r="A36" s="68" t="s">
        <v>1051</v>
      </c>
      <c r="B36" s="14"/>
      <c r="C36" s="16">
        <v>35</v>
      </c>
      <c r="D36" s="17">
        <v>25.36</v>
      </c>
      <c r="E36" s="18">
        <v>3</v>
      </c>
      <c r="F36" s="16">
        <v>35</v>
      </c>
      <c r="G36" s="16">
        <v>105</v>
      </c>
      <c r="H36" s="18">
        <v>0</v>
      </c>
      <c r="I36" s="16">
        <v>0</v>
      </c>
      <c r="J36" s="16">
        <v>0</v>
      </c>
      <c r="K36" s="18">
        <v>0</v>
      </c>
      <c r="L36" s="18">
        <v>0</v>
      </c>
      <c r="M36" s="18">
        <v>0</v>
      </c>
      <c r="N36" s="18">
        <v>0</v>
      </c>
      <c r="O36" s="18">
        <v>3</v>
      </c>
      <c r="P36" s="16">
        <v>35</v>
      </c>
      <c r="Q36" s="16">
        <v>105</v>
      </c>
      <c r="R36" s="18">
        <v>0</v>
      </c>
      <c r="S36" s="18">
        <v>0</v>
      </c>
      <c r="T36" s="18">
        <v>0</v>
      </c>
      <c r="U36" s="18">
        <v>0</v>
      </c>
      <c r="V36" s="16">
        <v>0</v>
      </c>
      <c r="W36" s="16">
        <v>35</v>
      </c>
      <c r="X36" s="16">
        <v>0</v>
      </c>
    </row>
    <row r="37" spans="1:24">
      <c r="A37" s="68" t="s">
        <v>89</v>
      </c>
      <c r="B37" s="14"/>
      <c r="C37" s="16">
        <v>55.33</v>
      </c>
      <c r="D37" s="17">
        <v>33.81</v>
      </c>
      <c r="E37" s="17">
        <v>3.56</v>
      </c>
      <c r="F37" s="16">
        <v>55.291151685392997</v>
      </c>
      <c r="G37" s="16">
        <v>196.8365</v>
      </c>
      <c r="H37" s="18">
        <v>0</v>
      </c>
      <c r="I37" s="16">
        <v>0</v>
      </c>
      <c r="J37" s="16">
        <v>0</v>
      </c>
      <c r="K37" s="18">
        <v>0</v>
      </c>
      <c r="L37" s="18">
        <v>0</v>
      </c>
      <c r="M37" s="18">
        <v>0</v>
      </c>
      <c r="N37" s="18">
        <v>0</v>
      </c>
      <c r="O37" s="17">
        <v>3.43</v>
      </c>
      <c r="P37" s="16">
        <v>55.317084548105001</v>
      </c>
      <c r="Q37" s="16">
        <v>189.73759999999999</v>
      </c>
      <c r="R37" s="17">
        <v>0.13</v>
      </c>
      <c r="S37" s="17">
        <v>4.3</v>
      </c>
      <c r="T37" s="17">
        <v>0.1</v>
      </c>
      <c r="U37" s="18">
        <v>0</v>
      </c>
      <c r="V37" s="16">
        <v>0</v>
      </c>
      <c r="W37" s="16">
        <v>54.606200000000001</v>
      </c>
      <c r="X37" s="16">
        <v>7.0987999999999998</v>
      </c>
    </row>
    <row r="38" spans="1:24">
      <c r="A38" s="68" t="s">
        <v>1052</v>
      </c>
      <c r="B38" s="14"/>
      <c r="C38" s="16">
        <v>25</v>
      </c>
      <c r="D38" s="17">
        <v>33.81</v>
      </c>
      <c r="E38" s="18">
        <v>2</v>
      </c>
      <c r="F38" s="16">
        <v>25</v>
      </c>
      <c r="G38" s="16">
        <v>50</v>
      </c>
      <c r="H38" s="18">
        <v>0</v>
      </c>
      <c r="I38" s="16">
        <v>0</v>
      </c>
      <c r="J38" s="16">
        <v>0</v>
      </c>
      <c r="K38" s="18">
        <v>0</v>
      </c>
      <c r="L38" s="18">
        <v>0</v>
      </c>
      <c r="M38" s="18">
        <v>0</v>
      </c>
      <c r="N38" s="18">
        <v>0</v>
      </c>
      <c r="O38" s="18">
        <v>2</v>
      </c>
      <c r="P38" s="16">
        <v>25</v>
      </c>
      <c r="Q38" s="16">
        <v>50</v>
      </c>
      <c r="R38" s="18">
        <v>0</v>
      </c>
      <c r="S38" s="18">
        <v>0</v>
      </c>
      <c r="T38" s="18">
        <v>0</v>
      </c>
      <c r="U38" s="18">
        <v>0</v>
      </c>
      <c r="V38" s="16">
        <v>0</v>
      </c>
      <c r="W38" s="16">
        <v>25</v>
      </c>
      <c r="X38" s="16">
        <v>0</v>
      </c>
    </row>
    <row r="39" spans="1:24">
      <c r="A39" s="68" t="s">
        <v>1053</v>
      </c>
      <c r="B39" s="14"/>
      <c r="C39" s="16">
        <v>20</v>
      </c>
      <c r="D39" s="17">
        <v>25.36</v>
      </c>
      <c r="E39" s="18">
        <v>2</v>
      </c>
      <c r="F39" s="16">
        <v>20</v>
      </c>
      <c r="G39" s="16">
        <v>40</v>
      </c>
      <c r="H39" s="18">
        <v>0</v>
      </c>
      <c r="I39" s="16">
        <v>0</v>
      </c>
      <c r="J39" s="16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6">
        <v>20</v>
      </c>
      <c r="Q39" s="16">
        <v>40</v>
      </c>
      <c r="R39" s="18">
        <v>0</v>
      </c>
      <c r="S39" s="18">
        <v>0</v>
      </c>
      <c r="T39" s="18">
        <v>0</v>
      </c>
      <c r="U39" s="18">
        <v>0</v>
      </c>
      <c r="V39" s="16">
        <v>0</v>
      </c>
      <c r="W39" s="16">
        <v>20</v>
      </c>
      <c r="X39" s="16">
        <v>0</v>
      </c>
    </row>
    <row r="40" spans="1:24">
      <c r="A40" s="68" t="s">
        <v>1054</v>
      </c>
      <c r="B40" s="14"/>
      <c r="C40" s="16">
        <v>22</v>
      </c>
      <c r="D40" s="17">
        <v>25.36</v>
      </c>
      <c r="E40" s="18">
        <v>3</v>
      </c>
      <c r="F40" s="16">
        <v>22</v>
      </c>
      <c r="G40" s="16">
        <v>66</v>
      </c>
      <c r="H40" s="18">
        <v>-3</v>
      </c>
      <c r="I40" s="16">
        <v>22</v>
      </c>
      <c r="J40" s="16">
        <v>-66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6">
        <v>0</v>
      </c>
      <c r="Q40" s="16">
        <v>0</v>
      </c>
      <c r="R40" s="18">
        <v>0</v>
      </c>
      <c r="S40" s="18">
        <v>0</v>
      </c>
      <c r="T40" s="18">
        <v>0</v>
      </c>
      <c r="U40" s="18">
        <v>0</v>
      </c>
      <c r="V40" s="16">
        <v>0</v>
      </c>
      <c r="W40" s="16">
        <v>22</v>
      </c>
      <c r="X40" s="16">
        <v>0</v>
      </c>
    </row>
    <row r="41" spans="1:24">
      <c r="A41" s="68" t="s">
        <v>91</v>
      </c>
      <c r="B41" s="14"/>
      <c r="C41" s="16">
        <v>20</v>
      </c>
      <c r="D41" s="17">
        <v>33.81</v>
      </c>
      <c r="E41" s="17">
        <v>68.72</v>
      </c>
      <c r="F41" s="16">
        <v>19.998573923165999</v>
      </c>
      <c r="G41" s="16">
        <v>1374.3019999999999</v>
      </c>
      <c r="H41" s="18">
        <v>3</v>
      </c>
      <c r="I41" s="16">
        <v>20</v>
      </c>
      <c r="J41" s="16">
        <v>60</v>
      </c>
      <c r="K41" s="18">
        <v>0</v>
      </c>
      <c r="L41" s="18">
        <v>0</v>
      </c>
      <c r="M41" s="18">
        <v>0</v>
      </c>
      <c r="N41" s="18">
        <v>0</v>
      </c>
      <c r="O41" s="17">
        <v>65.599999999999994</v>
      </c>
      <c r="P41" s="16">
        <v>20.000762195122</v>
      </c>
      <c r="Q41" s="16">
        <v>1312.05</v>
      </c>
      <c r="R41" s="17">
        <v>6.11</v>
      </c>
      <c r="S41" s="17">
        <v>206.7</v>
      </c>
      <c r="T41" s="17">
        <v>6.1</v>
      </c>
      <c r="U41" s="18">
        <v>0</v>
      </c>
      <c r="V41" s="16">
        <v>0</v>
      </c>
      <c r="W41" s="16">
        <v>20.008500000000002</v>
      </c>
      <c r="X41" s="16">
        <v>122.252</v>
      </c>
    </row>
    <row r="42" spans="1:24">
      <c r="A42" s="68" t="s">
        <v>93</v>
      </c>
      <c r="B42" s="14"/>
      <c r="C42" s="16">
        <v>20</v>
      </c>
      <c r="D42" s="17">
        <v>33.81</v>
      </c>
      <c r="E42" s="17">
        <v>3.6</v>
      </c>
      <c r="F42" s="16">
        <v>20</v>
      </c>
      <c r="G42" s="16">
        <v>72</v>
      </c>
      <c r="H42" s="18">
        <v>0</v>
      </c>
      <c r="I42" s="16">
        <v>0</v>
      </c>
      <c r="J42" s="16">
        <v>0</v>
      </c>
      <c r="K42" s="18">
        <v>0</v>
      </c>
      <c r="L42" s="18">
        <v>0</v>
      </c>
      <c r="M42" s="18">
        <v>0</v>
      </c>
      <c r="N42" s="18">
        <v>0</v>
      </c>
      <c r="O42" s="18">
        <v>4</v>
      </c>
      <c r="P42" s="16">
        <v>20</v>
      </c>
      <c r="Q42" s="16">
        <v>80</v>
      </c>
      <c r="R42" s="28">
        <v>-0.4</v>
      </c>
      <c r="S42" s="28">
        <v>-13.5</v>
      </c>
      <c r="T42" s="28">
        <v>-0.4</v>
      </c>
      <c r="U42" s="29">
        <v>0</v>
      </c>
      <c r="V42" s="16">
        <v>0</v>
      </c>
      <c r="W42" s="16">
        <v>20</v>
      </c>
      <c r="X42" s="16">
        <v>-8</v>
      </c>
    </row>
    <row r="43" spans="1:24">
      <c r="A43" s="68" t="s">
        <v>95</v>
      </c>
      <c r="B43" s="14" t="s">
        <v>1049</v>
      </c>
      <c r="C43" s="16">
        <v>34.99</v>
      </c>
      <c r="D43" s="17">
        <v>33.81</v>
      </c>
      <c r="E43" s="17">
        <v>7.2</v>
      </c>
      <c r="F43" s="16">
        <v>34.994374999999998</v>
      </c>
      <c r="G43" s="16">
        <v>251.95949999999999</v>
      </c>
      <c r="H43" s="18">
        <v>3</v>
      </c>
      <c r="I43" s="16">
        <v>34.99</v>
      </c>
      <c r="J43" s="16">
        <v>104.97</v>
      </c>
      <c r="K43" s="18">
        <v>0</v>
      </c>
      <c r="L43" s="18">
        <v>0</v>
      </c>
      <c r="M43" s="18">
        <v>0</v>
      </c>
      <c r="N43" s="18">
        <v>0</v>
      </c>
      <c r="O43" s="17">
        <v>10.58</v>
      </c>
      <c r="P43" s="16">
        <v>34.989669187145999</v>
      </c>
      <c r="Q43" s="16">
        <v>370.19069999999999</v>
      </c>
      <c r="R43" s="28">
        <v>-0.38</v>
      </c>
      <c r="S43" s="28">
        <v>-12.8</v>
      </c>
      <c r="T43" s="28">
        <v>-0.4</v>
      </c>
      <c r="U43" s="29">
        <v>0</v>
      </c>
      <c r="V43" s="16">
        <v>0</v>
      </c>
      <c r="W43" s="16">
        <v>34.8979</v>
      </c>
      <c r="X43" s="16">
        <v>-13.261200000000001</v>
      </c>
    </row>
    <row r="44" spans="1:24">
      <c r="A44" s="68" t="s">
        <v>97</v>
      </c>
      <c r="B44" s="14" t="s">
        <v>1049</v>
      </c>
      <c r="C44" s="16">
        <v>29.99</v>
      </c>
      <c r="D44" s="17">
        <v>25.36</v>
      </c>
      <c r="E44" s="17">
        <v>9.1999999999999993</v>
      </c>
      <c r="F44" s="16">
        <v>30.000108695651999</v>
      </c>
      <c r="G44" s="16">
        <v>276.00099999999998</v>
      </c>
      <c r="H44" s="18">
        <v>0</v>
      </c>
      <c r="I44" s="16">
        <v>0</v>
      </c>
      <c r="J44" s="16">
        <v>0</v>
      </c>
      <c r="K44" s="18">
        <v>0</v>
      </c>
      <c r="L44" s="18">
        <v>0</v>
      </c>
      <c r="M44" s="18">
        <v>0</v>
      </c>
      <c r="N44" s="18">
        <v>0</v>
      </c>
      <c r="O44" s="17">
        <v>9.15</v>
      </c>
      <c r="P44" s="16">
        <v>29.99262295082</v>
      </c>
      <c r="Q44" s="16">
        <v>274.4325</v>
      </c>
      <c r="R44" s="17">
        <v>0.05</v>
      </c>
      <c r="S44" s="17">
        <v>1.3</v>
      </c>
      <c r="T44" s="17">
        <v>0</v>
      </c>
      <c r="U44" s="18">
        <v>0</v>
      </c>
      <c r="V44" s="16">
        <v>0</v>
      </c>
      <c r="W44" s="16">
        <v>31.37</v>
      </c>
      <c r="X44" s="16">
        <v>1.5685</v>
      </c>
    </row>
    <row r="45" spans="1:24">
      <c r="A45" s="68" t="s">
        <v>99</v>
      </c>
      <c r="B45" s="14"/>
      <c r="C45" s="16">
        <v>9</v>
      </c>
      <c r="D45" s="17">
        <v>33.81</v>
      </c>
      <c r="E45" s="18">
        <v>9</v>
      </c>
      <c r="F45" s="16">
        <v>9</v>
      </c>
      <c r="G45" s="16">
        <v>81</v>
      </c>
      <c r="H45" s="18">
        <v>0</v>
      </c>
      <c r="I45" s="16">
        <v>0</v>
      </c>
      <c r="J45" s="16">
        <v>0</v>
      </c>
      <c r="K45" s="18">
        <v>0</v>
      </c>
      <c r="L45" s="18">
        <v>0</v>
      </c>
      <c r="M45" s="18">
        <v>0</v>
      </c>
      <c r="N45" s="18">
        <v>0</v>
      </c>
      <c r="O45" s="17">
        <v>8.8800000000000008</v>
      </c>
      <c r="P45" s="16">
        <v>8.9957432432432007</v>
      </c>
      <c r="Q45" s="16">
        <v>79.882199999999997</v>
      </c>
      <c r="R45" s="17">
        <v>0.12</v>
      </c>
      <c r="S45" s="17">
        <v>4.2</v>
      </c>
      <c r="T45" s="17">
        <v>0.1</v>
      </c>
      <c r="U45" s="18">
        <v>0</v>
      </c>
      <c r="V45" s="16">
        <v>0</v>
      </c>
      <c r="W45" s="16">
        <v>9.3149999999999995</v>
      </c>
      <c r="X45" s="16">
        <v>1.1177999999999999</v>
      </c>
    </row>
    <row r="46" spans="1:24">
      <c r="A46" s="68" t="s">
        <v>101</v>
      </c>
      <c r="B46" s="14"/>
      <c r="C46" s="16">
        <v>10</v>
      </c>
      <c r="D46" s="17">
        <v>25360.5</v>
      </c>
      <c r="E46" s="17">
        <v>5.71</v>
      </c>
      <c r="F46" s="16">
        <v>10.007705779335</v>
      </c>
      <c r="G46" s="16">
        <v>57.143999999999998</v>
      </c>
      <c r="H46" s="18">
        <v>0</v>
      </c>
      <c r="I46" s="16">
        <v>0</v>
      </c>
      <c r="J46" s="16">
        <v>0</v>
      </c>
      <c r="K46" s="18">
        <v>0</v>
      </c>
      <c r="L46" s="18">
        <v>0</v>
      </c>
      <c r="M46" s="18">
        <v>0</v>
      </c>
      <c r="N46" s="18">
        <v>0</v>
      </c>
      <c r="O46" s="17">
        <v>5.69</v>
      </c>
      <c r="P46" s="16">
        <v>10.002284710017999</v>
      </c>
      <c r="Q46" s="16">
        <v>56.912999999999997</v>
      </c>
      <c r="R46" s="18">
        <v>0.02</v>
      </c>
      <c r="S46" s="18">
        <v>586.29999999999995</v>
      </c>
      <c r="T46" s="18">
        <v>17.3</v>
      </c>
      <c r="U46" s="18">
        <v>0</v>
      </c>
      <c r="V46" s="16">
        <v>0</v>
      </c>
      <c r="W46" s="16">
        <v>11.55</v>
      </c>
      <c r="X46" s="16">
        <v>0.23100000000000001</v>
      </c>
    </row>
    <row r="47" spans="1:24">
      <c r="A47" s="68" t="s">
        <v>1055</v>
      </c>
      <c r="B47" s="14" t="s">
        <v>1049</v>
      </c>
      <c r="C47" s="16">
        <v>22</v>
      </c>
      <c r="D47" s="17">
        <v>33.81</v>
      </c>
      <c r="E47" s="17">
        <v>0.2</v>
      </c>
      <c r="F47" s="16">
        <v>22</v>
      </c>
      <c r="G47" s="16">
        <v>4.4000000000000004</v>
      </c>
      <c r="H47" s="18">
        <v>1</v>
      </c>
      <c r="I47" s="16">
        <v>22</v>
      </c>
      <c r="J47" s="16">
        <v>22</v>
      </c>
      <c r="K47" s="18">
        <v>0</v>
      </c>
      <c r="L47" s="18">
        <v>0</v>
      </c>
      <c r="M47" s="18">
        <v>0</v>
      </c>
      <c r="N47" s="18">
        <v>0</v>
      </c>
      <c r="O47" s="17">
        <v>1.2</v>
      </c>
      <c r="P47" s="16">
        <v>22</v>
      </c>
      <c r="Q47" s="16">
        <v>26.4</v>
      </c>
      <c r="R47" s="18">
        <v>0</v>
      </c>
      <c r="S47" s="18">
        <v>0</v>
      </c>
      <c r="T47" s="18">
        <v>0</v>
      </c>
      <c r="U47" s="18">
        <v>0</v>
      </c>
      <c r="V47" s="16">
        <v>0</v>
      </c>
      <c r="W47" s="16">
        <v>22</v>
      </c>
      <c r="X47" s="16">
        <v>0</v>
      </c>
    </row>
    <row r="48" spans="1:24">
      <c r="A48" s="68" t="s">
        <v>1056</v>
      </c>
      <c r="B48" s="14"/>
      <c r="C48" s="16">
        <v>20</v>
      </c>
      <c r="D48" s="17">
        <v>33.81</v>
      </c>
      <c r="E48" s="17">
        <v>1.9</v>
      </c>
      <c r="F48" s="16">
        <v>20</v>
      </c>
      <c r="G48" s="16">
        <v>38</v>
      </c>
      <c r="H48" s="18">
        <v>0</v>
      </c>
      <c r="I48" s="16">
        <v>0</v>
      </c>
      <c r="J48" s="16">
        <v>0</v>
      </c>
      <c r="K48" s="18">
        <v>0</v>
      </c>
      <c r="L48" s="18">
        <v>0</v>
      </c>
      <c r="M48" s="18">
        <v>0</v>
      </c>
      <c r="N48" s="18">
        <v>0</v>
      </c>
      <c r="O48" s="17">
        <v>1.9</v>
      </c>
      <c r="P48" s="16">
        <v>20</v>
      </c>
      <c r="Q48" s="16">
        <v>38</v>
      </c>
      <c r="R48" s="18">
        <v>0</v>
      </c>
      <c r="S48" s="18">
        <v>0</v>
      </c>
      <c r="T48" s="18">
        <v>0</v>
      </c>
      <c r="U48" s="18">
        <v>0</v>
      </c>
      <c r="V48" s="16">
        <v>0</v>
      </c>
      <c r="W48" s="16">
        <v>20</v>
      </c>
      <c r="X48" s="16">
        <v>0</v>
      </c>
    </row>
    <row r="49" spans="1:24">
      <c r="A49" s="68" t="s">
        <v>1057</v>
      </c>
      <c r="B49" s="14"/>
      <c r="C49" s="16">
        <v>10</v>
      </c>
      <c r="D49" s="17">
        <v>25.36</v>
      </c>
      <c r="E49" s="18">
        <v>2</v>
      </c>
      <c r="F49" s="16">
        <v>10</v>
      </c>
      <c r="G49" s="16">
        <v>20</v>
      </c>
      <c r="H49" s="18">
        <v>0</v>
      </c>
      <c r="I49" s="16">
        <v>0</v>
      </c>
      <c r="J49" s="16">
        <v>0</v>
      </c>
      <c r="K49" s="18">
        <v>0</v>
      </c>
      <c r="L49" s="18">
        <v>0</v>
      </c>
      <c r="M49" s="18">
        <v>0</v>
      </c>
      <c r="N49" s="18">
        <v>0</v>
      </c>
      <c r="O49" s="18">
        <v>2</v>
      </c>
      <c r="P49" s="16">
        <v>10</v>
      </c>
      <c r="Q49" s="16">
        <v>20</v>
      </c>
      <c r="R49" s="18">
        <v>0</v>
      </c>
      <c r="S49" s="18">
        <v>0</v>
      </c>
      <c r="T49" s="18">
        <v>0</v>
      </c>
      <c r="U49" s="18">
        <v>0</v>
      </c>
      <c r="V49" s="16">
        <v>0</v>
      </c>
      <c r="W49" s="16">
        <v>10</v>
      </c>
      <c r="X49" s="16">
        <v>0</v>
      </c>
    </row>
    <row r="50" spans="1:24">
      <c r="A50" s="68" t="s">
        <v>103</v>
      </c>
      <c r="B50" s="14" t="s">
        <v>1045</v>
      </c>
      <c r="C50" s="16">
        <v>24.67</v>
      </c>
      <c r="D50" s="17">
        <v>25.36</v>
      </c>
      <c r="E50" s="17">
        <v>0.4</v>
      </c>
      <c r="F50" s="16">
        <v>24.67</v>
      </c>
      <c r="G50" s="16">
        <v>9.8680000000000003</v>
      </c>
      <c r="H50" s="18">
        <v>0</v>
      </c>
      <c r="I50" s="16">
        <v>0</v>
      </c>
      <c r="J50" s="16">
        <v>0</v>
      </c>
      <c r="K50" s="18">
        <v>0</v>
      </c>
      <c r="L50" s="18">
        <v>0</v>
      </c>
      <c r="M50" s="18">
        <v>0</v>
      </c>
      <c r="N50" s="18">
        <v>0</v>
      </c>
      <c r="O50" s="17">
        <v>0.5</v>
      </c>
      <c r="P50" s="16">
        <v>24.67</v>
      </c>
      <c r="Q50" s="16">
        <v>12.335000000000001</v>
      </c>
      <c r="R50" s="28">
        <v>-0.1</v>
      </c>
      <c r="S50" s="28">
        <v>-2.5</v>
      </c>
      <c r="T50" s="28">
        <v>-0.1</v>
      </c>
      <c r="U50" s="29">
        <v>0</v>
      </c>
      <c r="V50" s="16">
        <v>0</v>
      </c>
      <c r="W50" s="16">
        <v>24.67</v>
      </c>
      <c r="X50" s="16">
        <v>-2.4670000000000001</v>
      </c>
    </row>
    <row r="51" spans="1:24">
      <c r="A51" s="68" t="s">
        <v>105</v>
      </c>
      <c r="B51" s="14" t="s">
        <v>1045</v>
      </c>
      <c r="C51" s="16">
        <v>31.5</v>
      </c>
      <c r="D51" s="17">
        <v>33.81</v>
      </c>
      <c r="E51" s="17">
        <v>4.75</v>
      </c>
      <c r="F51" s="16">
        <v>31.482105263158001</v>
      </c>
      <c r="G51" s="16">
        <v>149.54</v>
      </c>
      <c r="H51" s="18">
        <v>15</v>
      </c>
      <c r="I51" s="16">
        <v>25.2</v>
      </c>
      <c r="J51" s="16">
        <v>378</v>
      </c>
      <c r="K51" s="18">
        <v>0</v>
      </c>
      <c r="L51" s="18">
        <v>0</v>
      </c>
      <c r="M51" s="18">
        <v>0</v>
      </c>
      <c r="N51" s="18">
        <v>0</v>
      </c>
      <c r="O51" s="17">
        <v>14.32</v>
      </c>
      <c r="P51" s="16">
        <v>26.396648044692999</v>
      </c>
      <c r="Q51" s="16">
        <v>378</v>
      </c>
      <c r="R51" s="17">
        <v>5.43</v>
      </c>
      <c r="S51" s="17">
        <v>183.5</v>
      </c>
      <c r="T51" s="17">
        <v>5.4</v>
      </c>
      <c r="U51" s="18">
        <v>0</v>
      </c>
      <c r="V51" s="16">
        <v>0</v>
      </c>
      <c r="W51" s="16">
        <v>27.5396</v>
      </c>
      <c r="X51" s="16">
        <v>149.54</v>
      </c>
    </row>
    <row r="52" spans="1:24">
      <c r="A52" s="68" t="s">
        <v>107</v>
      </c>
      <c r="B52" s="14"/>
      <c r="C52" s="16">
        <v>20</v>
      </c>
      <c r="D52" s="17">
        <v>33.81</v>
      </c>
      <c r="E52" s="17">
        <v>1.84</v>
      </c>
      <c r="F52" s="16">
        <v>20.005434782609001</v>
      </c>
      <c r="G52" s="16">
        <v>36.81</v>
      </c>
      <c r="H52" s="18">
        <v>0</v>
      </c>
      <c r="I52" s="16">
        <v>0</v>
      </c>
      <c r="J52" s="16">
        <v>0</v>
      </c>
      <c r="K52" s="18">
        <v>0</v>
      </c>
      <c r="L52" s="18">
        <v>0</v>
      </c>
      <c r="M52" s="18">
        <v>0</v>
      </c>
      <c r="N52" s="18">
        <v>0</v>
      </c>
      <c r="O52" s="17">
        <v>1.85</v>
      </c>
      <c r="P52" s="16">
        <v>20.043243243243001</v>
      </c>
      <c r="Q52" s="16">
        <v>37.08</v>
      </c>
      <c r="R52" s="29">
        <v>-0.01</v>
      </c>
      <c r="S52" s="29">
        <v>-0.5</v>
      </c>
      <c r="T52" s="29">
        <v>0</v>
      </c>
      <c r="U52" s="29">
        <v>0</v>
      </c>
      <c r="V52" s="16">
        <v>0</v>
      </c>
      <c r="W52" s="16">
        <v>27</v>
      </c>
      <c r="X52" s="16">
        <v>-0.27</v>
      </c>
    </row>
    <row r="53" spans="1:24">
      <c r="A53" s="68" t="s">
        <v>1058</v>
      </c>
      <c r="B53" s="14"/>
      <c r="C53" s="16">
        <v>27</v>
      </c>
      <c r="D53" s="17">
        <v>25.36</v>
      </c>
      <c r="E53" s="18">
        <v>1</v>
      </c>
      <c r="F53" s="16">
        <v>27</v>
      </c>
      <c r="G53" s="16">
        <v>27</v>
      </c>
      <c r="H53" s="18">
        <v>0</v>
      </c>
      <c r="I53" s="16">
        <v>0</v>
      </c>
      <c r="J53" s="16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6">
        <v>27</v>
      </c>
      <c r="Q53" s="16">
        <v>27</v>
      </c>
      <c r="R53" s="18">
        <v>0</v>
      </c>
      <c r="S53" s="18">
        <v>0</v>
      </c>
      <c r="T53" s="18">
        <v>0</v>
      </c>
      <c r="U53" s="18">
        <v>0</v>
      </c>
      <c r="V53" s="16">
        <v>0</v>
      </c>
      <c r="W53" s="16">
        <v>27</v>
      </c>
      <c r="X53" s="16">
        <v>0</v>
      </c>
    </row>
    <row r="54" spans="1:24">
      <c r="A54" s="68" t="s">
        <v>109</v>
      </c>
      <c r="B54" s="14" t="s">
        <v>1045</v>
      </c>
      <c r="C54" s="16">
        <v>27.993300000000001</v>
      </c>
      <c r="D54" s="17">
        <v>25.36</v>
      </c>
      <c r="E54" s="17">
        <v>4.9000000000000004</v>
      </c>
      <c r="F54" s="16">
        <v>27.993306122448999</v>
      </c>
      <c r="G54" s="16">
        <v>137.16720000000001</v>
      </c>
      <c r="H54" s="18">
        <v>0</v>
      </c>
      <c r="I54" s="16">
        <v>0</v>
      </c>
      <c r="J54" s="16">
        <v>0</v>
      </c>
      <c r="K54" s="18">
        <v>0</v>
      </c>
      <c r="L54" s="18">
        <v>0</v>
      </c>
      <c r="M54" s="18">
        <v>0</v>
      </c>
      <c r="N54" s="18">
        <v>0</v>
      </c>
      <c r="O54" s="18">
        <v>5</v>
      </c>
      <c r="P54" s="16">
        <v>27.993300000000001</v>
      </c>
      <c r="Q54" s="16">
        <v>139.9665</v>
      </c>
      <c r="R54" s="28">
        <v>-0.1</v>
      </c>
      <c r="S54" s="28">
        <v>-2.5</v>
      </c>
      <c r="T54" s="28">
        <v>-0.1</v>
      </c>
      <c r="U54" s="29">
        <v>0</v>
      </c>
      <c r="V54" s="16">
        <v>0</v>
      </c>
      <c r="W54" s="16">
        <v>27.992999999999999</v>
      </c>
      <c r="X54" s="16">
        <v>-2.7993000000000001</v>
      </c>
    </row>
    <row r="55" spans="1:24">
      <c r="A55" s="68" t="s">
        <v>1059</v>
      </c>
      <c r="B55" s="14"/>
      <c r="C55" s="16">
        <v>15</v>
      </c>
      <c r="D55" s="17">
        <v>33.81</v>
      </c>
      <c r="E55" s="18">
        <v>1</v>
      </c>
      <c r="F55" s="16">
        <v>15</v>
      </c>
      <c r="G55" s="16">
        <v>15</v>
      </c>
      <c r="H55" s="18">
        <v>0</v>
      </c>
      <c r="I55" s="16">
        <v>0</v>
      </c>
      <c r="J55" s="16">
        <v>0</v>
      </c>
      <c r="K55" s="18">
        <v>0</v>
      </c>
      <c r="L55" s="18">
        <v>0</v>
      </c>
      <c r="M55" s="18">
        <v>0</v>
      </c>
      <c r="N55" s="18">
        <v>0</v>
      </c>
      <c r="O55" s="18">
        <v>1</v>
      </c>
      <c r="P55" s="16">
        <v>15</v>
      </c>
      <c r="Q55" s="16">
        <v>15</v>
      </c>
      <c r="R55" s="18">
        <v>0</v>
      </c>
      <c r="S55" s="18">
        <v>0</v>
      </c>
      <c r="T55" s="18">
        <v>0</v>
      </c>
      <c r="U55" s="18">
        <v>0</v>
      </c>
      <c r="V55" s="16">
        <v>0</v>
      </c>
      <c r="W55" s="16">
        <v>15</v>
      </c>
      <c r="X55" s="16">
        <v>0</v>
      </c>
    </row>
    <row r="56" spans="1:24">
      <c r="A56" s="23" t="s">
        <v>110</v>
      </c>
      <c r="B56" s="24"/>
      <c r="C56" s="25"/>
      <c r="D56" s="26"/>
      <c r="E56" s="27">
        <f>SUM(E25:E55)</f>
        <v>198.99</v>
      </c>
      <c r="F56" s="25"/>
      <c r="G56" s="25">
        <f>SUM(G25:G55)</f>
        <v>4621.0015000000003</v>
      </c>
      <c r="H56" s="26">
        <f>SUM(H25:H55)</f>
        <v>25.7</v>
      </c>
      <c r="I56" s="25"/>
      <c r="J56" s="25">
        <f t="shared" ref="J56:O56" si="4">SUM(J25:J55)</f>
        <v>712.47</v>
      </c>
      <c r="K56" s="27">
        <f t="shared" si="4"/>
        <v>0</v>
      </c>
      <c r="L56" s="27">
        <f t="shared" si="4"/>
        <v>0</v>
      </c>
      <c r="M56" s="27">
        <f t="shared" si="4"/>
        <v>0</v>
      </c>
      <c r="N56" s="27">
        <f t="shared" si="4"/>
        <v>0</v>
      </c>
      <c r="O56" s="26">
        <f t="shared" si="4"/>
        <v>207.87</v>
      </c>
      <c r="P56" s="25"/>
      <c r="Q56" s="25">
        <f t="shared" ref="Q56:V56" si="5">SUM(Q25:Q55)</f>
        <v>4891.2389999999996</v>
      </c>
      <c r="R56" s="26">
        <f t="shared" si="5"/>
        <v>16.8</v>
      </c>
      <c r="S56" s="26">
        <f t="shared" si="5"/>
        <v>1150.0999999999999</v>
      </c>
      <c r="T56" s="26">
        <f t="shared" si="5"/>
        <v>33.700000000000003</v>
      </c>
      <c r="U56" s="27">
        <f t="shared" si="5"/>
        <v>0</v>
      </c>
      <c r="V56" s="25">
        <f t="shared" si="5"/>
        <v>0</v>
      </c>
      <c r="W56" s="25"/>
      <c r="X56" s="25">
        <f>SUM(X25:X55)</f>
        <v>442.23230000000001</v>
      </c>
    </row>
    <row r="57" spans="1:24">
      <c r="A57" s="13" t="s">
        <v>111</v>
      </c>
    </row>
    <row r="58" spans="1:24">
      <c r="A58" s="68" t="s">
        <v>113</v>
      </c>
      <c r="B58" s="14"/>
      <c r="C58" s="16">
        <v>10</v>
      </c>
      <c r="D58" s="17">
        <v>25.36</v>
      </c>
      <c r="E58" s="17">
        <v>0.7</v>
      </c>
      <c r="F58" s="16">
        <v>10</v>
      </c>
      <c r="G58" s="16">
        <v>7</v>
      </c>
      <c r="H58" s="18">
        <v>0</v>
      </c>
      <c r="I58" s="16">
        <v>0</v>
      </c>
      <c r="J58" s="16">
        <v>0</v>
      </c>
      <c r="K58" s="18">
        <v>0</v>
      </c>
      <c r="L58" s="18">
        <v>0</v>
      </c>
      <c r="M58" s="18">
        <v>0</v>
      </c>
      <c r="N58" s="18">
        <v>0</v>
      </c>
      <c r="O58" s="17">
        <v>0.8</v>
      </c>
      <c r="P58" s="16">
        <v>10</v>
      </c>
      <c r="Q58" s="16">
        <v>8</v>
      </c>
      <c r="R58" s="28">
        <v>-0.1</v>
      </c>
      <c r="S58" s="28">
        <v>-2.5</v>
      </c>
      <c r="T58" s="28">
        <v>-0.1</v>
      </c>
      <c r="U58" s="29">
        <v>0</v>
      </c>
      <c r="V58" s="16">
        <v>0</v>
      </c>
      <c r="W58" s="16">
        <v>10</v>
      </c>
      <c r="X58" s="16">
        <v>-1</v>
      </c>
    </row>
    <row r="59" spans="1:24">
      <c r="A59" s="68" t="s">
        <v>1060</v>
      </c>
      <c r="B59" s="14"/>
      <c r="C59" s="16">
        <v>15.09</v>
      </c>
      <c r="D59" s="17">
        <v>33814</v>
      </c>
      <c r="E59" s="18">
        <v>1</v>
      </c>
      <c r="F59" s="16">
        <v>15.09</v>
      </c>
      <c r="G59" s="16">
        <v>15.09</v>
      </c>
      <c r="H59" s="18">
        <v>0</v>
      </c>
      <c r="I59" s="16">
        <v>0</v>
      </c>
      <c r="J59" s="16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  <c r="P59" s="16">
        <v>15.09</v>
      </c>
      <c r="Q59" s="16">
        <v>15.09</v>
      </c>
      <c r="R59" s="18">
        <v>0</v>
      </c>
      <c r="S59" s="18">
        <v>0</v>
      </c>
      <c r="T59" s="18">
        <v>0</v>
      </c>
      <c r="U59" s="18">
        <v>0</v>
      </c>
      <c r="V59" s="16">
        <v>0</v>
      </c>
      <c r="W59" s="16">
        <v>15.09</v>
      </c>
      <c r="X59" s="16">
        <v>0</v>
      </c>
    </row>
    <row r="60" spans="1:24">
      <c r="A60" s="68" t="s">
        <v>115</v>
      </c>
      <c r="B60" s="14" t="s">
        <v>1045</v>
      </c>
      <c r="C60" s="16">
        <v>15.09</v>
      </c>
      <c r="D60" s="17">
        <v>33814</v>
      </c>
      <c r="E60" s="17">
        <v>0.9</v>
      </c>
      <c r="F60" s="16">
        <v>15.09</v>
      </c>
      <c r="G60" s="16">
        <v>13.581</v>
      </c>
      <c r="H60" s="18">
        <v>0</v>
      </c>
      <c r="I60" s="16">
        <v>0</v>
      </c>
      <c r="J60" s="16">
        <v>0</v>
      </c>
      <c r="K60" s="18">
        <v>0</v>
      </c>
      <c r="L60" s="18">
        <v>0</v>
      </c>
      <c r="M60" s="18">
        <v>0</v>
      </c>
      <c r="N60" s="18">
        <v>0</v>
      </c>
      <c r="O60" s="18">
        <v>1</v>
      </c>
      <c r="P60" s="16">
        <v>15.09</v>
      </c>
      <c r="Q60" s="16">
        <v>15.09</v>
      </c>
      <c r="R60" s="28">
        <v>-0.1</v>
      </c>
      <c r="S60" s="28">
        <v>-3381.4</v>
      </c>
      <c r="T60" s="28">
        <v>-100</v>
      </c>
      <c r="U60" s="29">
        <v>0</v>
      </c>
      <c r="V60" s="16">
        <v>0</v>
      </c>
      <c r="W60" s="16">
        <v>15.09</v>
      </c>
      <c r="X60" s="16">
        <v>-1.5089999999999999</v>
      </c>
    </row>
    <row r="61" spans="1:24">
      <c r="A61" s="68" t="s">
        <v>117</v>
      </c>
      <c r="B61" s="14"/>
      <c r="C61" s="16">
        <v>9</v>
      </c>
      <c r="D61" s="17">
        <v>33.81</v>
      </c>
      <c r="E61" s="17">
        <v>3.3</v>
      </c>
      <c r="F61" s="16">
        <v>8.9997272727273003</v>
      </c>
      <c r="G61" s="16">
        <v>29.699100000000001</v>
      </c>
      <c r="H61" s="18">
        <v>0</v>
      </c>
      <c r="I61" s="16">
        <v>0</v>
      </c>
      <c r="J61" s="16">
        <v>0</v>
      </c>
      <c r="K61" s="18">
        <v>0</v>
      </c>
      <c r="L61" s="18">
        <v>0</v>
      </c>
      <c r="M61" s="18">
        <v>0</v>
      </c>
      <c r="N61" s="18">
        <v>0</v>
      </c>
      <c r="O61" s="17">
        <v>3.31</v>
      </c>
      <c r="P61" s="16">
        <v>9.0122356495468008</v>
      </c>
      <c r="Q61" s="16">
        <v>29.830500000000001</v>
      </c>
      <c r="R61" s="29">
        <v>-0.01</v>
      </c>
      <c r="S61" s="29">
        <v>-0.5</v>
      </c>
      <c r="T61" s="29">
        <v>0</v>
      </c>
      <c r="U61" s="29">
        <v>0</v>
      </c>
      <c r="V61" s="16">
        <v>0</v>
      </c>
      <c r="W61" s="16">
        <v>13.14</v>
      </c>
      <c r="X61" s="16">
        <v>-0.13139999999999999</v>
      </c>
    </row>
    <row r="62" spans="1:24">
      <c r="A62" s="68" t="s">
        <v>1061</v>
      </c>
      <c r="B62" s="14"/>
      <c r="C62" s="16">
        <v>9</v>
      </c>
      <c r="D62" s="17">
        <v>33.81</v>
      </c>
      <c r="E62" s="17">
        <v>0.79</v>
      </c>
      <c r="F62" s="16">
        <v>9.0034177215189999</v>
      </c>
      <c r="G62" s="16">
        <v>7.1127000000000002</v>
      </c>
      <c r="H62" s="18">
        <v>0</v>
      </c>
      <c r="I62" s="16">
        <v>0</v>
      </c>
      <c r="J62" s="16">
        <v>0</v>
      </c>
      <c r="K62" s="18">
        <v>0</v>
      </c>
      <c r="L62" s="18">
        <v>0</v>
      </c>
      <c r="M62" s="18">
        <v>0</v>
      </c>
      <c r="N62" s="18">
        <v>0</v>
      </c>
      <c r="O62" s="17">
        <v>0.79</v>
      </c>
      <c r="P62" s="16">
        <v>9.0034177215189999</v>
      </c>
      <c r="Q62" s="16">
        <v>7.1127000000000002</v>
      </c>
      <c r="R62" s="18">
        <v>0</v>
      </c>
      <c r="S62" s="18">
        <v>0</v>
      </c>
      <c r="T62" s="18">
        <v>0</v>
      </c>
      <c r="U62" s="18">
        <v>0</v>
      </c>
      <c r="V62" s="16">
        <v>0</v>
      </c>
      <c r="W62" s="16">
        <v>9</v>
      </c>
      <c r="X62" s="16">
        <v>0</v>
      </c>
    </row>
    <row r="63" spans="1:24">
      <c r="A63" s="23" t="s">
        <v>118</v>
      </c>
      <c r="B63" s="24"/>
      <c r="C63" s="25"/>
      <c r="D63" s="26"/>
      <c r="E63" s="26">
        <f>SUM(E58:E62)</f>
        <v>6.69</v>
      </c>
      <c r="F63" s="25"/>
      <c r="G63" s="25">
        <f>SUM(G58:G62)</f>
        <v>72.482799999999997</v>
      </c>
      <c r="H63" s="27">
        <f>SUM(H58:H62)</f>
        <v>0</v>
      </c>
      <c r="I63" s="25"/>
      <c r="J63" s="25">
        <f t="shared" ref="J63:O63" si="6">SUM(J58:J62)</f>
        <v>0</v>
      </c>
      <c r="K63" s="27">
        <f t="shared" si="6"/>
        <v>0</v>
      </c>
      <c r="L63" s="27">
        <f t="shared" si="6"/>
        <v>0</v>
      </c>
      <c r="M63" s="27">
        <f t="shared" si="6"/>
        <v>0</v>
      </c>
      <c r="N63" s="27">
        <f t="shared" si="6"/>
        <v>0</v>
      </c>
      <c r="O63" s="26">
        <f t="shared" si="6"/>
        <v>6.9</v>
      </c>
      <c r="P63" s="25"/>
      <c r="Q63" s="25">
        <f t="shared" ref="Q63:V63" si="7">SUM(Q58:Q62)</f>
        <v>75.123199999999997</v>
      </c>
      <c r="R63" s="26">
        <f t="shared" si="7"/>
        <v>-0.21</v>
      </c>
      <c r="S63" s="26">
        <f t="shared" si="7"/>
        <v>-3384.4</v>
      </c>
      <c r="T63" s="26">
        <f t="shared" si="7"/>
        <v>-100.1</v>
      </c>
      <c r="U63" s="27">
        <f t="shared" si="7"/>
        <v>0</v>
      </c>
      <c r="V63" s="25">
        <f t="shared" si="7"/>
        <v>0</v>
      </c>
      <c r="W63" s="25"/>
      <c r="X63" s="25">
        <f>SUM(X58:X62)</f>
        <v>-2.6404000000000001</v>
      </c>
    </row>
    <row r="64" spans="1:24">
      <c r="A64" s="13" t="s">
        <v>119</v>
      </c>
    </row>
    <row r="65" spans="1:24">
      <c r="A65" s="68" t="s">
        <v>121</v>
      </c>
      <c r="B65" s="14"/>
      <c r="C65" s="16">
        <v>10.755000000000001</v>
      </c>
      <c r="D65" s="17">
        <v>33.81</v>
      </c>
      <c r="E65" s="17">
        <v>7.15</v>
      </c>
      <c r="F65" s="16">
        <v>10.75365034965</v>
      </c>
      <c r="G65" s="16">
        <v>76.888599999999997</v>
      </c>
      <c r="H65" s="18">
        <v>0</v>
      </c>
      <c r="I65" s="16">
        <v>0</v>
      </c>
      <c r="J65" s="16">
        <v>0</v>
      </c>
      <c r="K65" s="18">
        <v>0</v>
      </c>
      <c r="L65" s="18">
        <v>0</v>
      </c>
      <c r="M65" s="18">
        <v>0</v>
      </c>
      <c r="N65" s="18">
        <v>0</v>
      </c>
      <c r="O65" s="17">
        <v>6.53</v>
      </c>
      <c r="P65" s="16">
        <v>10.755007656968001</v>
      </c>
      <c r="Q65" s="16">
        <v>70.230199999999996</v>
      </c>
      <c r="R65" s="17">
        <v>0.62</v>
      </c>
      <c r="S65" s="17">
        <v>20.9</v>
      </c>
      <c r="T65" s="17">
        <v>0.6</v>
      </c>
      <c r="U65" s="18">
        <v>0</v>
      </c>
      <c r="V65" s="16">
        <v>0</v>
      </c>
      <c r="W65" s="16">
        <v>10.7394</v>
      </c>
      <c r="X65" s="16">
        <v>6.6584000000000003</v>
      </c>
    </row>
    <row r="66" spans="1:24">
      <c r="A66" s="68" t="s">
        <v>123</v>
      </c>
      <c r="B66" s="14"/>
      <c r="C66" s="16">
        <v>9</v>
      </c>
      <c r="D66" s="17">
        <v>33.81</v>
      </c>
      <c r="E66" s="17">
        <v>10.63</v>
      </c>
      <c r="F66" s="16">
        <v>9.0030479774223995</v>
      </c>
      <c r="G66" s="16">
        <v>95.702399999999997</v>
      </c>
      <c r="H66" s="18">
        <v>0</v>
      </c>
      <c r="I66" s="16">
        <v>0</v>
      </c>
      <c r="J66" s="16">
        <v>0</v>
      </c>
      <c r="K66" s="18">
        <v>0</v>
      </c>
      <c r="L66" s="18">
        <v>0</v>
      </c>
      <c r="M66" s="18">
        <v>0</v>
      </c>
      <c r="N66" s="18">
        <v>0</v>
      </c>
      <c r="O66" s="17">
        <v>10.63</v>
      </c>
      <c r="P66" s="16">
        <v>8.9986453433677998</v>
      </c>
      <c r="Q66" s="16">
        <v>95.655600000000007</v>
      </c>
      <c r="R66" s="18">
        <v>0.01</v>
      </c>
      <c r="S66" s="18">
        <v>0.2</v>
      </c>
      <c r="T66" s="18">
        <v>0</v>
      </c>
      <c r="U66" s="18">
        <v>0</v>
      </c>
      <c r="V66" s="16">
        <v>0</v>
      </c>
      <c r="W66" s="16">
        <v>4.68</v>
      </c>
      <c r="X66" s="16">
        <v>4.6800000000000001E-2</v>
      </c>
    </row>
    <row r="67" spans="1:24">
      <c r="A67" s="68" t="s">
        <v>125</v>
      </c>
      <c r="B67" s="14"/>
      <c r="C67" s="16">
        <v>9</v>
      </c>
      <c r="D67" s="17">
        <v>33.81</v>
      </c>
      <c r="E67" s="17">
        <v>6.76</v>
      </c>
      <c r="F67" s="16">
        <v>8.9945414201182992</v>
      </c>
      <c r="G67" s="16">
        <v>60.803100000000001</v>
      </c>
      <c r="H67" s="18">
        <v>0</v>
      </c>
      <c r="I67" s="16">
        <v>0</v>
      </c>
      <c r="J67" s="16">
        <v>0</v>
      </c>
      <c r="K67" s="18">
        <v>0</v>
      </c>
      <c r="L67" s="18">
        <v>0</v>
      </c>
      <c r="M67" s="18">
        <v>0</v>
      </c>
      <c r="N67" s="18">
        <v>0</v>
      </c>
      <c r="O67" s="17">
        <v>6.83</v>
      </c>
      <c r="P67" s="16">
        <v>9.0042166910688</v>
      </c>
      <c r="Q67" s="16">
        <v>61.498800000000003</v>
      </c>
      <c r="R67" s="28">
        <v>-0.08</v>
      </c>
      <c r="S67" s="28">
        <v>-2.6</v>
      </c>
      <c r="T67" s="28">
        <v>-0.1</v>
      </c>
      <c r="U67" s="29">
        <v>0</v>
      </c>
      <c r="V67" s="16">
        <v>0</v>
      </c>
      <c r="W67" s="16">
        <v>8.6963000000000008</v>
      </c>
      <c r="X67" s="16">
        <v>-0.69569999999999999</v>
      </c>
    </row>
    <row r="68" spans="1:24">
      <c r="A68" s="68" t="s">
        <v>127</v>
      </c>
      <c r="B68" s="14"/>
      <c r="C68" s="16">
        <v>13.5</v>
      </c>
      <c r="D68" s="17">
        <v>33.81</v>
      </c>
      <c r="E68" s="17">
        <v>12.28</v>
      </c>
      <c r="F68" s="16">
        <v>13.503078175896</v>
      </c>
      <c r="G68" s="16">
        <v>165.81780000000001</v>
      </c>
      <c r="H68" s="18">
        <v>-3</v>
      </c>
      <c r="I68" s="16">
        <v>13.5</v>
      </c>
      <c r="J68" s="16">
        <v>-40.5</v>
      </c>
      <c r="K68" s="18">
        <v>0</v>
      </c>
      <c r="L68" s="18">
        <v>0</v>
      </c>
      <c r="M68" s="18">
        <v>0</v>
      </c>
      <c r="N68" s="18">
        <v>0</v>
      </c>
      <c r="O68" s="17">
        <v>8.9</v>
      </c>
      <c r="P68" s="16">
        <v>13.505764044944</v>
      </c>
      <c r="Q68" s="16">
        <v>120.2013</v>
      </c>
      <c r="R68" s="17">
        <v>0.38</v>
      </c>
      <c r="S68" s="17">
        <v>12.8</v>
      </c>
      <c r="T68" s="17">
        <v>0.4</v>
      </c>
      <c r="U68" s="18">
        <v>0</v>
      </c>
      <c r="V68" s="16">
        <v>0</v>
      </c>
      <c r="W68" s="16">
        <v>13.464499999999999</v>
      </c>
      <c r="X68" s="16">
        <v>5.1165000000000003</v>
      </c>
    </row>
    <row r="69" spans="1:24">
      <c r="A69" s="68" t="s">
        <v>129</v>
      </c>
      <c r="B69" s="14"/>
      <c r="C69" s="16">
        <v>9</v>
      </c>
      <c r="D69" s="17">
        <v>33.81</v>
      </c>
      <c r="E69" s="17">
        <v>4.16</v>
      </c>
      <c r="F69" s="16">
        <v>8.9952403846153999</v>
      </c>
      <c r="G69" s="16">
        <v>37.420200000000001</v>
      </c>
      <c r="H69" s="18">
        <v>0</v>
      </c>
      <c r="I69" s="16">
        <v>0</v>
      </c>
      <c r="J69" s="16">
        <v>0</v>
      </c>
      <c r="K69" s="18">
        <v>0</v>
      </c>
      <c r="L69" s="18">
        <v>0</v>
      </c>
      <c r="M69" s="18">
        <v>0</v>
      </c>
      <c r="N69" s="18">
        <v>0</v>
      </c>
      <c r="O69" s="18">
        <v>4.04</v>
      </c>
      <c r="P69" s="16">
        <v>9.0069059405941001</v>
      </c>
      <c r="Q69" s="16">
        <v>36.387900000000002</v>
      </c>
      <c r="R69" s="17">
        <v>0.11</v>
      </c>
      <c r="S69" s="17">
        <v>3.9</v>
      </c>
      <c r="T69" s="17">
        <v>0.1</v>
      </c>
      <c r="U69" s="18">
        <v>0</v>
      </c>
      <c r="V69" s="16">
        <v>0</v>
      </c>
      <c r="W69" s="16">
        <v>9.3844999999999992</v>
      </c>
      <c r="X69" s="16">
        <v>1.0323</v>
      </c>
    </row>
    <row r="70" spans="1:24">
      <c r="A70" s="68" t="s">
        <v>1062</v>
      </c>
      <c r="B70" s="14"/>
      <c r="C70" s="16">
        <v>9</v>
      </c>
      <c r="D70" s="17">
        <v>33.81</v>
      </c>
      <c r="E70" s="18">
        <v>1</v>
      </c>
      <c r="F70" s="16">
        <v>9</v>
      </c>
      <c r="G70" s="16">
        <v>9</v>
      </c>
      <c r="H70" s="18">
        <v>0</v>
      </c>
      <c r="I70" s="16">
        <v>0</v>
      </c>
      <c r="J70" s="16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</v>
      </c>
      <c r="P70" s="16">
        <v>9</v>
      </c>
      <c r="Q70" s="16">
        <v>9</v>
      </c>
      <c r="R70" s="18">
        <v>0</v>
      </c>
      <c r="S70" s="18">
        <v>0</v>
      </c>
      <c r="T70" s="18">
        <v>0</v>
      </c>
      <c r="U70" s="18">
        <v>0</v>
      </c>
      <c r="V70" s="16">
        <v>0</v>
      </c>
      <c r="W70" s="16">
        <v>9</v>
      </c>
      <c r="X70" s="16">
        <v>0</v>
      </c>
    </row>
    <row r="71" spans="1:24">
      <c r="A71" s="68" t="s">
        <v>131</v>
      </c>
      <c r="B71" s="14"/>
      <c r="C71" s="16">
        <v>9</v>
      </c>
      <c r="D71" s="17">
        <v>33.81</v>
      </c>
      <c r="E71" s="17">
        <v>1.66</v>
      </c>
      <c r="F71" s="16">
        <v>9.0119277108434002</v>
      </c>
      <c r="G71" s="16">
        <v>14.9598</v>
      </c>
      <c r="H71" s="18">
        <v>0</v>
      </c>
      <c r="I71" s="16">
        <v>0</v>
      </c>
      <c r="J71" s="16">
        <v>0</v>
      </c>
      <c r="K71" s="18">
        <v>0</v>
      </c>
      <c r="L71" s="18">
        <v>0</v>
      </c>
      <c r="M71" s="18">
        <v>0</v>
      </c>
      <c r="N71" s="18">
        <v>0</v>
      </c>
      <c r="O71" s="17">
        <v>1.66</v>
      </c>
      <c r="P71" s="16">
        <v>9.0005421686747002</v>
      </c>
      <c r="Q71" s="16">
        <v>14.940899999999999</v>
      </c>
      <c r="R71" s="18">
        <v>0</v>
      </c>
      <c r="S71" s="18">
        <v>0.1</v>
      </c>
      <c r="T71" s="18">
        <v>0</v>
      </c>
      <c r="U71" s="18">
        <v>0</v>
      </c>
      <c r="V71" s="16">
        <v>0</v>
      </c>
      <c r="W71" s="16">
        <v>9</v>
      </c>
      <c r="X71" s="16">
        <v>1.89E-2</v>
      </c>
    </row>
    <row r="72" spans="1:24">
      <c r="A72" s="68" t="s">
        <v>1063</v>
      </c>
      <c r="B72" s="14"/>
      <c r="C72" s="16">
        <v>9</v>
      </c>
      <c r="D72" s="17">
        <v>33.81</v>
      </c>
      <c r="E72" s="18">
        <v>2</v>
      </c>
      <c r="F72" s="16">
        <v>9</v>
      </c>
      <c r="G72" s="16">
        <v>18</v>
      </c>
      <c r="H72" s="18">
        <v>0</v>
      </c>
      <c r="I72" s="16">
        <v>0</v>
      </c>
      <c r="J72" s="16">
        <v>0</v>
      </c>
      <c r="K72" s="18">
        <v>0</v>
      </c>
      <c r="L72" s="18">
        <v>0</v>
      </c>
      <c r="M72" s="18">
        <v>0</v>
      </c>
      <c r="N72" s="18">
        <v>0</v>
      </c>
      <c r="O72" s="18">
        <v>2</v>
      </c>
      <c r="P72" s="16">
        <v>9</v>
      </c>
      <c r="Q72" s="16">
        <v>18</v>
      </c>
      <c r="R72" s="18">
        <v>0</v>
      </c>
      <c r="S72" s="18">
        <v>0</v>
      </c>
      <c r="T72" s="18">
        <v>0</v>
      </c>
      <c r="U72" s="18">
        <v>0</v>
      </c>
      <c r="V72" s="16">
        <v>0</v>
      </c>
      <c r="W72" s="16">
        <v>9</v>
      </c>
      <c r="X72" s="16">
        <v>0</v>
      </c>
    </row>
    <row r="73" spans="1:24">
      <c r="A73" s="68" t="s">
        <v>133</v>
      </c>
      <c r="B73" s="14" t="s">
        <v>1064</v>
      </c>
      <c r="C73" s="16">
        <v>9</v>
      </c>
      <c r="D73" s="17">
        <v>33.81</v>
      </c>
      <c r="E73" s="18">
        <v>0</v>
      </c>
      <c r="F73" s="16">
        <v>0</v>
      </c>
      <c r="G73" s="16">
        <v>0</v>
      </c>
      <c r="H73" s="18">
        <v>0</v>
      </c>
      <c r="I73" s="16">
        <v>0</v>
      </c>
      <c r="J73" s="16">
        <v>0</v>
      </c>
      <c r="K73" s="18">
        <v>0</v>
      </c>
      <c r="L73" s="18">
        <v>0</v>
      </c>
      <c r="M73" s="18">
        <v>0</v>
      </c>
      <c r="N73" s="18">
        <v>0</v>
      </c>
      <c r="O73" s="17">
        <v>0.54</v>
      </c>
      <c r="P73" s="16">
        <v>9.0150000000000006</v>
      </c>
      <c r="Q73" s="16">
        <v>4.8681000000000001</v>
      </c>
      <c r="R73" s="28">
        <v>-0.54</v>
      </c>
      <c r="S73" s="28">
        <v>-18.3</v>
      </c>
      <c r="T73" s="28">
        <v>-0.5</v>
      </c>
      <c r="U73" s="29">
        <v>0</v>
      </c>
      <c r="V73" s="16">
        <v>0</v>
      </c>
      <c r="W73" s="16">
        <v>9.0150000000000006</v>
      </c>
      <c r="X73" s="16">
        <v>-4.8681000000000001</v>
      </c>
    </row>
    <row r="74" spans="1:24">
      <c r="A74" s="68" t="s">
        <v>135</v>
      </c>
      <c r="B74" s="14"/>
      <c r="C74" s="16">
        <v>6.9932999999999996</v>
      </c>
      <c r="D74" s="17">
        <v>33.81</v>
      </c>
      <c r="E74" s="17">
        <v>22.54</v>
      </c>
      <c r="F74" s="16">
        <v>6.9932386867791001</v>
      </c>
      <c r="G74" s="16">
        <v>157.6276</v>
      </c>
      <c r="H74" s="18">
        <v>-3</v>
      </c>
      <c r="I74" s="30">
        <v>6.9932999999999996</v>
      </c>
      <c r="J74" s="16">
        <v>-20.979900000000001</v>
      </c>
      <c r="K74" s="18">
        <v>0</v>
      </c>
      <c r="L74" s="18">
        <v>0</v>
      </c>
      <c r="M74" s="18">
        <v>0</v>
      </c>
      <c r="N74" s="18">
        <v>0</v>
      </c>
      <c r="O74" s="17">
        <v>16.440000000000001</v>
      </c>
      <c r="P74" s="16">
        <v>6.9952554744526001</v>
      </c>
      <c r="Q74" s="16">
        <v>115.002</v>
      </c>
      <c r="R74" s="17">
        <v>3.1</v>
      </c>
      <c r="S74" s="17">
        <v>104.6</v>
      </c>
      <c r="T74" s="17">
        <v>3.1</v>
      </c>
      <c r="U74" s="18">
        <v>0</v>
      </c>
      <c r="V74" s="16">
        <v>0</v>
      </c>
      <c r="W74" s="16">
        <v>6.9824999999999999</v>
      </c>
      <c r="X74" s="16">
        <v>21.645700000000001</v>
      </c>
    </row>
    <row r="75" spans="1:24">
      <c r="A75" s="68" t="s">
        <v>1065</v>
      </c>
      <c r="B75" s="14"/>
      <c r="C75" s="16">
        <v>25</v>
      </c>
      <c r="D75" s="17">
        <v>25.36</v>
      </c>
      <c r="E75" s="18">
        <v>3</v>
      </c>
      <c r="F75" s="16">
        <v>25</v>
      </c>
      <c r="G75" s="16">
        <v>75</v>
      </c>
      <c r="H75" s="18">
        <v>1</v>
      </c>
      <c r="I75" s="16">
        <v>25</v>
      </c>
      <c r="J75" s="16">
        <v>25</v>
      </c>
      <c r="K75" s="18">
        <v>0</v>
      </c>
      <c r="L75" s="18">
        <v>0</v>
      </c>
      <c r="M75" s="18">
        <v>0</v>
      </c>
      <c r="N75" s="18">
        <v>0</v>
      </c>
      <c r="O75" s="18">
        <v>4</v>
      </c>
      <c r="P75" s="16">
        <v>25</v>
      </c>
      <c r="Q75" s="16">
        <v>100</v>
      </c>
      <c r="R75" s="18">
        <v>0</v>
      </c>
      <c r="S75" s="18">
        <v>0</v>
      </c>
      <c r="T75" s="18">
        <v>0</v>
      </c>
      <c r="U75" s="18">
        <v>0</v>
      </c>
      <c r="V75" s="16">
        <v>0</v>
      </c>
      <c r="W75" s="16">
        <v>25</v>
      </c>
      <c r="X75" s="16">
        <v>0</v>
      </c>
    </row>
    <row r="76" spans="1:24">
      <c r="A76" s="68" t="s">
        <v>137</v>
      </c>
      <c r="B76" s="14"/>
      <c r="C76" s="16">
        <v>10.86</v>
      </c>
      <c r="D76" s="17">
        <v>33.81</v>
      </c>
      <c r="E76" s="18">
        <v>2</v>
      </c>
      <c r="F76" s="16">
        <v>10.86</v>
      </c>
      <c r="G76" s="16">
        <v>21.72</v>
      </c>
      <c r="H76" s="18">
        <v>0</v>
      </c>
      <c r="I76" s="16">
        <v>0</v>
      </c>
      <c r="J76" s="16">
        <v>0</v>
      </c>
      <c r="K76" s="18">
        <v>0</v>
      </c>
      <c r="L76" s="18">
        <v>0</v>
      </c>
      <c r="M76" s="18">
        <v>0</v>
      </c>
      <c r="N76" s="18">
        <v>0</v>
      </c>
      <c r="O76" s="18">
        <v>2</v>
      </c>
      <c r="P76" s="16">
        <v>10.86</v>
      </c>
      <c r="Q76" s="16">
        <v>21.72</v>
      </c>
      <c r="R76" s="18">
        <v>0</v>
      </c>
      <c r="S76" s="18">
        <v>0</v>
      </c>
      <c r="T76" s="18">
        <v>0</v>
      </c>
      <c r="U76" s="18">
        <v>0</v>
      </c>
      <c r="V76" s="16">
        <v>0</v>
      </c>
      <c r="W76" s="16">
        <v>10.86</v>
      </c>
      <c r="X76" s="16">
        <v>0</v>
      </c>
    </row>
    <row r="77" spans="1:24">
      <c r="A77" s="68" t="s">
        <v>139</v>
      </c>
      <c r="B77" s="14"/>
      <c r="C77" s="16">
        <v>9.9941999999999993</v>
      </c>
      <c r="D77" s="17">
        <v>33.81</v>
      </c>
      <c r="E77" s="17">
        <v>22.9</v>
      </c>
      <c r="F77" s="16">
        <v>9.9943755458515007</v>
      </c>
      <c r="G77" s="16">
        <v>228.87119999999999</v>
      </c>
      <c r="H77" s="18">
        <v>6</v>
      </c>
      <c r="I77" s="30">
        <v>9.9941999999999993</v>
      </c>
      <c r="J77" s="16">
        <v>59.965200000000003</v>
      </c>
      <c r="K77" s="18">
        <v>0</v>
      </c>
      <c r="L77" s="18">
        <v>0</v>
      </c>
      <c r="M77" s="18">
        <v>0</v>
      </c>
      <c r="N77" s="18">
        <v>0</v>
      </c>
      <c r="O77" s="17">
        <v>9.61</v>
      </c>
      <c r="P77" s="16">
        <v>9.9908740894901005</v>
      </c>
      <c r="Q77" s="16">
        <v>96.012299999999996</v>
      </c>
      <c r="R77" s="17">
        <v>19.29</v>
      </c>
      <c r="S77" s="17">
        <v>652.29999999999995</v>
      </c>
      <c r="T77" s="17">
        <v>19.3</v>
      </c>
      <c r="U77" s="18">
        <v>0</v>
      </c>
      <c r="V77" s="16">
        <v>0</v>
      </c>
      <c r="W77" s="16">
        <v>9.9961000000000002</v>
      </c>
      <c r="X77" s="16">
        <v>192.82409999999999</v>
      </c>
    </row>
    <row r="78" spans="1:24">
      <c r="A78" s="68" t="s">
        <v>1066</v>
      </c>
      <c r="B78" s="14"/>
      <c r="C78" s="16">
        <v>10</v>
      </c>
      <c r="D78" s="17">
        <v>33.81</v>
      </c>
      <c r="E78" s="17">
        <v>5.8</v>
      </c>
      <c r="F78" s="16">
        <v>10</v>
      </c>
      <c r="G78" s="16">
        <v>58</v>
      </c>
      <c r="H78" s="18">
        <v>0</v>
      </c>
      <c r="I78" s="16">
        <v>0</v>
      </c>
      <c r="J78" s="16">
        <v>0</v>
      </c>
      <c r="K78" s="18">
        <v>0</v>
      </c>
      <c r="L78" s="18">
        <v>0</v>
      </c>
      <c r="M78" s="18">
        <v>0</v>
      </c>
      <c r="N78" s="18">
        <v>0</v>
      </c>
      <c r="O78" s="17">
        <v>5.8</v>
      </c>
      <c r="P78" s="16">
        <v>10</v>
      </c>
      <c r="Q78" s="16">
        <v>58</v>
      </c>
      <c r="R78" s="18">
        <v>0</v>
      </c>
      <c r="S78" s="18">
        <v>0</v>
      </c>
      <c r="T78" s="18">
        <v>0</v>
      </c>
      <c r="U78" s="18">
        <v>0</v>
      </c>
      <c r="V78" s="16">
        <v>0</v>
      </c>
      <c r="W78" s="16">
        <v>10</v>
      </c>
      <c r="X78" s="16">
        <v>0</v>
      </c>
    </row>
    <row r="79" spans="1:24">
      <c r="A79" s="68" t="s">
        <v>141</v>
      </c>
      <c r="B79" s="14"/>
      <c r="C79" s="16">
        <v>11</v>
      </c>
      <c r="D79" s="17">
        <v>25.36</v>
      </c>
      <c r="E79" s="17">
        <v>7.83</v>
      </c>
      <c r="F79" s="16">
        <v>10.998454661558</v>
      </c>
      <c r="G79" s="16">
        <v>86.117900000000006</v>
      </c>
      <c r="H79" s="18">
        <v>0</v>
      </c>
      <c r="I79" s="16">
        <v>0</v>
      </c>
      <c r="J79" s="16">
        <v>0</v>
      </c>
      <c r="K79" s="18">
        <v>0</v>
      </c>
      <c r="L79" s="18">
        <v>0</v>
      </c>
      <c r="M79" s="18">
        <v>0</v>
      </c>
      <c r="N79" s="18">
        <v>0</v>
      </c>
      <c r="O79" s="17">
        <v>7.83</v>
      </c>
      <c r="P79" s="16">
        <v>11.000421455939</v>
      </c>
      <c r="Q79" s="16">
        <v>86.133300000000006</v>
      </c>
      <c r="R79" s="18">
        <v>0</v>
      </c>
      <c r="S79" s="18">
        <v>0</v>
      </c>
      <c r="T79" s="18">
        <v>0</v>
      </c>
      <c r="U79" s="18">
        <v>0</v>
      </c>
      <c r="V79" s="16">
        <v>0</v>
      </c>
      <c r="W79" s="16">
        <v>11</v>
      </c>
      <c r="X79" s="16">
        <v>-1.54E-2</v>
      </c>
    </row>
    <row r="80" spans="1:24">
      <c r="A80" s="68" t="s">
        <v>1067</v>
      </c>
      <c r="B80" s="14"/>
      <c r="C80" s="16">
        <v>9</v>
      </c>
      <c r="D80" s="17">
        <v>33.81</v>
      </c>
      <c r="E80" s="18">
        <v>23</v>
      </c>
      <c r="F80" s="16">
        <v>9</v>
      </c>
      <c r="G80" s="16">
        <v>207</v>
      </c>
      <c r="H80" s="18">
        <v>0</v>
      </c>
      <c r="I80" s="16">
        <v>0</v>
      </c>
      <c r="J80" s="16">
        <v>0</v>
      </c>
      <c r="K80" s="18">
        <v>0</v>
      </c>
      <c r="L80" s="18">
        <v>0</v>
      </c>
      <c r="M80" s="18">
        <v>0</v>
      </c>
      <c r="N80" s="18">
        <v>0</v>
      </c>
      <c r="O80" s="18">
        <v>23</v>
      </c>
      <c r="P80" s="16">
        <v>9</v>
      </c>
      <c r="Q80" s="16">
        <v>207</v>
      </c>
      <c r="R80" s="18">
        <v>0</v>
      </c>
      <c r="S80" s="18">
        <v>0</v>
      </c>
      <c r="T80" s="18">
        <v>0</v>
      </c>
      <c r="U80" s="18">
        <v>0</v>
      </c>
      <c r="V80" s="16">
        <v>0</v>
      </c>
      <c r="W80" s="16">
        <v>9</v>
      </c>
      <c r="X80" s="16">
        <v>0</v>
      </c>
    </row>
    <row r="81" spans="1:24">
      <c r="A81" s="68" t="s">
        <v>143</v>
      </c>
      <c r="B81" s="14"/>
      <c r="C81" s="16">
        <v>10</v>
      </c>
      <c r="D81" s="17">
        <v>25.36</v>
      </c>
      <c r="E81" s="17">
        <v>4.45</v>
      </c>
      <c r="F81" s="16">
        <v>9.9889887640448993</v>
      </c>
      <c r="G81" s="16">
        <v>44.451000000000001</v>
      </c>
      <c r="H81" s="18">
        <v>0</v>
      </c>
      <c r="I81" s="16">
        <v>0</v>
      </c>
      <c r="J81" s="16">
        <v>0</v>
      </c>
      <c r="K81" s="18">
        <v>0</v>
      </c>
      <c r="L81" s="18">
        <v>0</v>
      </c>
      <c r="M81" s="18">
        <v>0</v>
      </c>
      <c r="N81" s="18">
        <v>0</v>
      </c>
      <c r="O81" s="17">
        <v>4.4400000000000004</v>
      </c>
      <c r="P81" s="16">
        <v>9.9927927927928</v>
      </c>
      <c r="Q81" s="16">
        <v>44.368000000000002</v>
      </c>
      <c r="R81" s="18">
        <v>0.01</v>
      </c>
      <c r="S81" s="18">
        <v>0.2</v>
      </c>
      <c r="T81" s="18">
        <v>0</v>
      </c>
      <c r="U81" s="18">
        <v>0</v>
      </c>
      <c r="V81" s="16">
        <v>0</v>
      </c>
      <c r="W81" s="16">
        <v>8.3000000000000007</v>
      </c>
      <c r="X81" s="16">
        <v>8.3000000000000004E-2</v>
      </c>
    </row>
    <row r="82" spans="1:24">
      <c r="A82" s="68" t="s">
        <v>145</v>
      </c>
      <c r="B82" s="14"/>
      <c r="C82" s="16">
        <v>9</v>
      </c>
      <c r="D82" s="17">
        <v>33.81</v>
      </c>
      <c r="E82" s="17">
        <v>30.6</v>
      </c>
      <c r="F82" s="16">
        <v>9</v>
      </c>
      <c r="G82" s="16">
        <v>275.39999999999998</v>
      </c>
      <c r="H82" s="18">
        <v>0</v>
      </c>
      <c r="I82" s="16">
        <v>0</v>
      </c>
      <c r="J82" s="16">
        <v>0</v>
      </c>
      <c r="K82" s="18">
        <v>0</v>
      </c>
      <c r="L82" s="18">
        <v>0</v>
      </c>
      <c r="M82" s="18">
        <v>0</v>
      </c>
      <c r="N82" s="18">
        <v>0</v>
      </c>
      <c r="O82" s="17">
        <v>30.6</v>
      </c>
      <c r="P82" s="16">
        <v>9</v>
      </c>
      <c r="Q82" s="16">
        <v>275.39999999999998</v>
      </c>
      <c r="R82" s="18">
        <v>0</v>
      </c>
      <c r="S82" s="18">
        <v>0</v>
      </c>
      <c r="T82" s="18">
        <v>0</v>
      </c>
      <c r="U82" s="18">
        <v>0</v>
      </c>
      <c r="V82" s="16">
        <v>0</v>
      </c>
      <c r="W82" s="16">
        <v>9</v>
      </c>
      <c r="X82" s="16">
        <v>0</v>
      </c>
    </row>
    <row r="83" spans="1:24">
      <c r="A83" s="68" t="s">
        <v>1068</v>
      </c>
      <c r="B83" s="14"/>
      <c r="C83" s="16">
        <v>9</v>
      </c>
      <c r="D83" s="17">
        <v>33.81</v>
      </c>
      <c r="E83" s="18">
        <v>5</v>
      </c>
      <c r="F83" s="16">
        <v>9</v>
      </c>
      <c r="G83" s="16">
        <v>45</v>
      </c>
      <c r="H83" s="18">
        <v>0</v>
      </c>
      <c r="I83" s="16">
        <v>0</v>
      </c>
      <c r="J83" s="16">
        <v>0</v>
      </c>
      <c r="K83" s="18">
        <v>0</v>
      </c>
      <c r="L83" s="18">
        <v>0</v>
      </c>
      <c r="M83" s="18">
        <v>0</v>
      </c>
      <c r="N83" s="18">
        <v>0</v>
      </c>
      <c r="O83" s="18">
        <v>5</v>
      </c>
      <c r="P83" s="16">
        <v>9</v>
      </c>
      <c r="Q83" s="16">
        <v>45</v>
      </c>
      <c r="R83" s="18">
        <v>0</v>
      </c>
      <c r="S83" s="18">
        <v>0</v>
      </c>
      <c r="T83" s="18">
        <v>0</v>
      </c>
      <c r="U83" s="18">
        <v>0</v>
      </c>
      <c r="V83" s="16">
        <v>0</v>
      </c>
      <c r="W83" s="16">
        <v>9</v>
      </c>
      <c r="X83" s="16">
        <v>0</v>
      </c>
    </row>
    <row r="84" spans="1:24">
      <c r="A84" s="68" t="s">
        <v>147</v>
      </c>
      <c r="B84" s="14" t="s">
        <v>1049</v>
      </c>
      <c r="C84" s="16">
        <v>5.9942000000000002</v>
      </c>
      <c r="D84" s="17">
        <v>33.81</v>
      </c>
      <c r="E84" s="17">
        <v>20.89</v>
      </c>
      <c r="F84" s="16">
        <v>5.9927668741023998</v>
      </c>
      <c r="G84" s="16">
        <v>125.1889</v>
      </c>
      <c r="H84" s="18">
        <v>-3</v>
      </c>
      <c r="I84" s="16">
        <v>5.9942000000000002</v>
      </c>
      <c r="J84" s="16">
        <v>-17.982600000000001</v>
      </c>
      <c r="K84" s="18">
        <v>0</v>
      </c>
      <c r="L84" s="18">
        <v>0</v>
      </c>
      <c r="M84" s="18">
        <v>0</v>
      </c>
      <c r="N84" s="18">
        <v>0</v>
      </c>
      <c r="O84" s="18">
        <v>13.97</v>
      </c>
      <c r="P84" s="16">
        <v>5.9942448103077997</v>
      </c>
      <c r="Q84" s="16">
        <v>83.739599999999996</v>
      </c>
      <c r="R84" s="17">
        <v>3.91</v>
      </c>
      <c r="S84" s="17">
        <v>132.4</v>
      </c>
      <c r="T84" s="17">
        <v>3.9</v>
      </c>
      <c r="U84" s="18">
        <v>0</v>
      </c>
      <c r="V84" s="16">
        <v>0</v>
      </c>
      <c r="W84" s="16">
        <v>6.0016999999999996</v>
      </c>
      <c r="X84" s="16">
        <v>23.466699999999999</v>
      </c>
    </row>
    <row r="85" spans="1:24">
      <c r="A85" s="68" t="s">
        <v>1069</v>
      </c>
      <c r="B85" s="14"/>
      <c r="C85" s="16">
        <v>10</v>
      </c>
      <c r="D85" s="17">
        <v>25.36</v>
      </c>
      <c r="E85" s="18">
        <v>3</v>
      </c>
      <c r="F85" s="16">
        <v>10</v>
      </c>
      <c r="G85" s="16">
        <v>30</v>
      </c>
      <c r="H85" s="18">
        <v>0</v>
      </c>
      <c r="I85" s="16">
        <v>0</v>
      </c>
      <c r="J85" s="16">
        <v>0</v>
      </c>
      <c r="K85" s="18">
        <v>0</v>
      </c>
      <c r="L85" s="18">
        <v>0</v>
      </c>
      <c r="M85" s="18">
        <v>0</v>
      </c>
      <c r="N85" s="18">
        <v>0</v>
      </c>
      <c r="O85" s="18">
        <v>3</v>
      </c>
      <c r="P85" s="16">
        <v>10</v>
      </c>
      <c r="Q85" s="16">
        <v>30</v>
      </c>
      <c r="R85" s="18">
        <v>0</v>
      </c>
      <c r="S85" s="18">
        <v>0</v>
      </c>
      <c r="T85" s="18">
        <v>0</v>
      </c>
      <c r="U85" s="18">
        <v>0</v>
      </c>
      <c r="V85" s="16">
        <v>0</v>
      </c>
      <c r="W85" s="16">
        <v>10</v>
      </c>
      <c r="X85" s="16">
        <v>0</v>
      </c>
    </row>
    <row r="86" spans="1:24">
      <c r="A86" s="68" t="s">
        <v>149</v>
      </c>
      <c r="B86" s="14"/>
      <c r="C86" s="16">
        <v>9.9941999999999993</v>
      </c>
      <c r="D86" s="17">
        <v>33.81</v>
      </c>
      <c r="E86" s="17">
        <v>8.84</v>
      </c>
      <c r="F86" s="16">
        <v>9.9967986425338999</v>
      </c>
      <c r="G86" s="16">
        <v>88.371700000000004</v>
      </c>
      <c r="H86" s="18">
        <v>0</v>
      </c>
      <c r="I86" s="16">
        <v>0</v>
      </c>
      <c r="J86" s="16">
        <v>0</v>
      </c>
      <c r="K86" s="18">
        <v>0</v>
      </c>
      <c r="L86" s="18">
        <v>0</v>
      </c>
      <c r="M86" s="18">
        <v>0</v>
      </c>
      <c r="N86" s="18">
        <v>0</v>
      </c>
      <c r="O86" s="17">
        <v>6.61</v>
      </c>
      <c r="P86" s="16">
        <v>9.9996369137670005</v>
      </c>
      <c r="Q86" s="16">
        <v>66.0976</v>
      </c>
      <c r="R86" s="17">
        <v>2.23</v>
      </c>
      <c r="S86" s="17">
        <v>75.400000000000006</v>
      </c>
      <c r="T86" s="17">
        <v>2.2000000000000002</v>
      </c>
      <c r="U86" s="18">
        <v>0</v>
      </c>
      <c r="V86" s="16">
        <v>0</v>
      </c>
      <c r="W86" s="16">
        <v>9.9884000000000004</v>
      </c>
      <c r="X86" s="16">
        <v>22.274100000000001</v>
      </c>
    </row>
    <row r="87" spans="1:24">
      <c r="A87" s="23" t="s">
        <v>150</v>
      </c>
      <c r="B87" s="24"/>
      <c r="C87" s="25"/>
      <c r="D87" s="26"/>
      <c r="E87" s="26">
        <f>SUM(E65:E86)</f>
        <v>205.49</v>
      </c>
      <c r="F87" s="25"/>
      <c r="G87" s="25">
        <f>SUM(G65:G86)</f>
        <v>1921.3402000000001</v>
      </c>
      <c r="H87" s="27">
        <f>SUM(H65:H86)</f>
        <v>-2</v>
      </c>
      <c r="I87" s="25"/>
      <c r="J87" s="25">
        <f t="shared" ref="J87:O87" si="8">SUM(J65:J86)</f>
        <v>5.5026999999999999</v>
      </c>
      <c r="K87" s="27">
        <f t="shared" si="8"/>
        <v>0</v>
      </c>
      <c r="L87" s="27">
        <f t="shared" si="8"/>
        <v>0</v>
      </c>
      <c r="M87" s="27">
        <f t="shared" si="8"/>
        <v>0</v>
      </c>
      <c r="N87" s="27">
        <f t="shared" si="8"/>
        <v>0</v>
      </c>
      <c r="O87" s="26">
        <f t="shared" si="8"/>
        <v>174.43</v>
      </c>
      <c r="P87" s="25"/>
      <c r="Q87" s="25">
        <f t="shared" ref="Q87:V87" si="9">SUM(Q65:Q86)</f>
        <v>1659.2556</v>
      </c>
      <c r="R87" s="27">
        <f t="shared" si="9"/>
        <v>29.04</v>
      </c>
      <c r="S87" s="26">
        <f t="shared" si="9"/>
        <v>981.9</v>
      </c>
      <c r="T87" s="27">
        <f t="shared" si="9"/>
        <v>29</v>
      </c>
      <c r="U87" s="27">
        <f t="shared" si="9"/>
        <v>0</v>
      </c>
      <c r="V87" s="25">
        <f t="shared" si="9"/>
        <v>0</v>
      </c>
      <c r="W87" s="25"/>
      <c r="X87" s="25">
        <f>SUM(X65:X86)</f>
        <v>267.58730000000003</v>
      </c>
    </row>
    <row r="88" spans="1:24">
      <c r="A88" s="13" t="s">
        <v>151</v>
      </c>
    </row>
    <row r="89" spans="1:24">
      <c r="A89" s="68" t="s">
        <v>1070</v>
      </c>
      <c r="B89" s="14"/>
      <c r="C89" s="16">
        <v>20</v>
      </c>
      <c r="D89" s="17">
        <v>25.36</v>
      </c>
      <c r="E89" s="18">
        <v>1</v>
      </c>
      <c r="F89" s="16">
        <v>20</v>
      </c>
      <c r="G89" s="16">
        <v>20</v>
      </c>
      <c r="H89" s="18">
        <v>0</v>
      </c>
      <c r="I89" s="16">
        <v>0</v>
      </c>
      <c r="J89" s="16">
        <v>0</v>
      </c>
      <c r="K89" s="18">
        <v>0</v>
      </c>
      <c r="L89" s="18">
        <v>0</v>
      </c>
      <c r="M89" s="18">
        <v>0</v>
      </c>
      <c r="N89" s="18">
        <v>0</v>
      </c>
      <c r="O89" s="18">
        <v>1</v>
      </c>
      <c r="P89" s="16">
        <v>20</v>
      </c>
      <c r="Q89" s="16">
        <v>20</v>
      </c>
      <c r="R89" s="18">
        <v>0</v>
      </c>
      <c r="S89" s="18">
        <v>0</v>
      </c>
      <c r="T89" s="18">
        <v>0</v>
      </c>
      <c r="U89" s="18">
        <v>0</v>
      </c>
      <c r="V89" s="16">
        <v>0</v>
      </c>
      <c r="W89" s="16">
        <v>20</v>
      </c>
      <c r="X89" s="16">
        <v>0</v>
      </c>
    </row>
    <row r="90" spans="1:24">
      <c r="A90" s="68" t="s">
        <v>153</v>
      </c>
      <c r="B90" s="14"/>
      <c r="C90" s="16">
        <v>15</v>
      </c>
      <c r="D90" s="17">
        <v>33.81</v>
      </c>
      <c r="E90" s="17">
        <v>2.58</v>
      </c>
      <c r="F90" s="16">
        <v>14.987790697674001</v>
      </c>
      <c r="G90" s="16">
        <v>38.668500000000002</v>
      </c>
      <c r="H90" s="18">
        <v>0</v>
      </c>
      <c r="I90" s="16">
        <v>0</v>
      </c>
      <c r="J90" s="16">
        <v>0</v>
      </c>
      <c r="K90" s="18">
        <v>0</v>
      </c>
      <c r="L90" s="18">
        <v>0</v>
      </c>
      <c r="M90" s="18">
        <v>0</v>
      </c>
      <c r="N90" s="18">
        <v>0</v>
      </c>
      <c r="O90" s="17">
        <v>2.78</v>
      </c>
      <c r="P90" s="16">
        <v>15.016726618705</v>
      </c>
      <c r="Q90" s="16">
        <v>41.746499999999997</v>
      </c>
      <c r="R90" s="28">
        <v>-0.21</v>
      </c>
      <c r="S90" s="28">
        <v>-6.9</v>
      </c>
      <c r="T90" s="28">
        <v>-0.2</v>
      </c>
      <c r="U90" s="29">
        <v>0</v>
      </c>
      <c r="V90" s="16">
        <v>0</v>
      </c>
      <c r="W90" s="16">
        <v>14.6571</v>
      </c>
      <c r="X90" s="16">
        <v>-3.0779999999999998</v>
      </c>
    </row>
    <row r="91" spans="1:24">
      <c r="A91" s="68" t="s">
        <v>155</v>
      </c>
      <c r="B91" s="14" t="s">
        <v>1045</v>
      </c>
      <c r="C91" s="16">
        <v>15.994199999999999</v>
      </c>
      <c r="D91" s="17">
        <v>33.81</v>
      </c>
      <c r="E91" s="17">
        <v>9.2100000000000009</v>
      </c>
      <c r="F91" s="16">
        <v>15.986210640608</v>
      </c>
      <c r="G91" s="16">
        <v>147.233</v>
      </c>
      <c r="H91" s="18">
        <v>0</v>
      </c>
      <c r="I91" s="16">
        <v>0</v>
      </c>
      <c r="J91" s="16">
        <v>0</v>
      </c>
      <c r="K91" s="18">
        <v>0</v>
      </c>
      <c r="L91" s="18">
        <v>0</v>
      </c>
      <c r="M91" s="18">
        <v>0</v>
      </c>
      <c r="N91" s="18">
        <v>0</v>
      </c>
      <c r="O91" s="17">
        <v>8.17</v>
      </c>
      <c r="P91" s="16">
        <v>16.000465116278999</v>
      </c>
      <c r="Q91" s="16">
        <v>130.72380000000001</v>
      </c>
      <c r="R91" s="18">
        <v>1.03</v>
      </c>
      <c r="S91" s="18">
        <v>34.9</v>
      </c>
      <c r="T91" s="18">
        <v>1</v>
      </c>
      <c r="U91" s="18">
        <v>0</v>
      </c>
      <c r="V91" s="16">
        <v>0</v>
      </c>
      <c r="W91" s="16">
        <v>16.028300000000002</v>
      </c>
      <c r="X91" s="16">
        <v>16.5092</v>
      </c>
    </row>
    <row r="92" spans="1:24">
      <c r="A92" s="68" t="s">
        <v>1071</v>
      </c>
      <c r="B92" s="14"/>
      <c r="C92" s="16">
        <v>15</v>
      </c>
      <c r="D92" s="17">
        <v>25.36</v>
      </c>
      <c r="E92" s="18">
        <v>1</v>
      </c>
      <c r="F92" s="16">
        <v>15</v>
      </c>
      <c r="G92" s="16">
        <v>15</v>
      </c>
      <c r="H92" s="18">
        <v>0</v>
      </c>
      <c r="I92" s="16">
        <v>0</v>
      </c>
      <c r="J92" s="16">
        <v>0</v>
      </c>
      <c r="K92" s="18">
        <v>0</v>
      </c>
      <c r="L92" s="18">
        <v>0</v>
      </c>
      <c r="M92" s="18">
        <v>0</v>
      </c>
      <c r="N92" s="18">
        <v>0</v>
      </c>
      <c r="O92" s="18">
        <v>1</v>
      </c>
      <c r="P92" s="16">
        <v>15</v>
      </c>
      <c r="Q92" s="16">
        <v>15</v>
      </c>
      <c r="R92" s="18">
        <v>0</v>
      </c>
      <c r="S92" s="18">
        <v>0</v>
      </c>
      <c r="T92" s="18">
        <v>0</v>
      </c>
      <c r="U92" s="18">
        <v>0</v>
      </c>
      <c r="V92" s="16">
        <v>0</v>
      </c>
      <c r="W92" s="16">
        <v>15</v>
      </c>
      <c r="X92" s="16">
        <v>0</v>
      </c>
    </row>
    <row r="93" spans="1:24">
      <c r="A93" s="68" t="s">
        <v>157</v>
      </c>
      <c r="B93" s="14" t="s">
        <v>1045</v>
      </c>
      <c r="C93" s="16">
        <v>29.27</v>
      </c>
      <c r="D93" s="17">
        <v>33.81</v>
      </c>
      <c r="E93" s="17">
        <v>1.71</v>
      </c>
      <c r="F93" s="16">
        <v>29.343625730993999</v>
      </c>
      <c r="G93" s="16">
        <v>50.177599999999998</v>
      </c>
      <c r="H93" s="18">
        <v>0</v>
      </c>
      <c r="I93" s="16">
        <v>0</v>
      </c>
      <c r="J93" s="16">
        <v>0</v>
      </c>
      <c r="K93" s="18">
        <v>0</v>
      </c>
      <c r="L93" s="18">
        <v>0</v>
      </c>
      <c r="M93" s="18">
        <v>0</v>
      </c>
      <c r="N93" s="18">
        <v>0</v>
      </c>
      <c r="O93" s="17">
        <v>1.72</v>
      </c>
      <c r="P93" s="16">
        <v>29.201918604650999</v>
      </c>
      <c r="Q93" s="16">
        <v>50.2273</v>
      </c>
      <c r="R93" s="18">
        <v>0</v>
      </c>
      <c r="S93" s="18">
        <v>-0.1</v>
      </c>
      <c r="T93" s="18">
        <v>0</v>
      </c>
      <c r="U93" s="18">
        <v>0</v>
      </c>
      <c r="V93" s="16">
        <v>0</v>
      </c>
      <c r="W93" s="16">
        <v>29.27</v>
      </c>
      <c r="X93" s="16">
        <v>-4.9799999999999997E-2</v>
      </c>
    </row>
    <row r="94" spans="1:24">
      <c r="A94" s="68" t="s">
        <v>1072</v>
      </c>
      <c r="B94" s="14"/>
      <c r="C94" s="16">
        <v>27</v>
      </c>
      <c r="D94" s="17">
        <v>33.81</v>
      </c>
      <c r="E94" s="17">
        <v>3.52</v>
      </c>
      <c r="F94" s="16">
        <v>26.968551136363999</v>
      </c>
      <c r="G94" s="16">
        <v>94.929299999999998</v>
      </c>
      <c r="H94" s="18">
        <v>0</v>
      </c>
      <c r="I94" s="16">
        <v>0</v>
      </c>
      <c r="J94" s="16">
        <v>0</v>
      </c>
      <c r="K94" s="18">
        <v>0</v>
      </c>
      <c r="L94" s="18">
        <v>0</v>
      </c>
      <c r="M94" s="18">
        <v>0</v>
      </c>
      <c r="N94" s="18">
        <v>0</v>
      </c>
      <c r="O94" s="17">
        <v>3.52</v>
      </c>
      <c r="P94" s="16">
        <v>26.968551136363999</v>
      </c>
      <c r="Q94" s="16">
        <v>94.929299999999998</v>
      </c>
      <c r="R94" s="18">
        <v>0</v>
      </c>
      <c r="S94" s="18">
        <v>0</v>
      </c>
      <c r="T94" s="18">
        <v>0</v>
      </c>
      <c r="U94" s="18">
        <v>0</v>
      </c>
      <c r="V94" s="16">
        <v>0</v>
      </c>
      <c r="W94" s="16">
        <v>27</v>
      </c>
      <c r="X94" s="16">
        <v>0</v>
      </c>
    </row>
    <row r="95" spans="1:24">
      <c r="A95" s="68" t="s">
        <v>159</v>
      </c>
      <c r="B95" s="14" t="s">
        <v>1045</v>
      </c>
      <c r="C95" s="16">
        <v>18.25</v>
      </c>
      <c r="D95" s="17">
        <v>33.81</v>
      </c>
      <c r="E95" s="17">
        <v>14.74</v>
      </c>
      <c r="F95" s="16">
        <v>18.253466757123</v>
      </c>
      <c r="G95" s="16">
        <v>269.05610000000001</v>
      </c>
      <c r="H95" s="18">
        <v>0</v>
      </c>
      <c r="I95" s="16">
        <v>0</v>
      </c>
      <c r="J95" s="16">
        <v>0</v>
      </c>
      <c r="K95" s="18">
        <v>0</v>
      </c>
      <c r="L95" s="18">
        <v>0</v>
      </c>
      <c r="M95" s="18">
        <v>0</v>
      </c>
      <c r="N95" s="18">
        <v>0</v>
      </c>
      <c r="O95" s="17">
        <v>10.8</v>
      </c>
      <c r="P95" s="16">
        <v>18.247129629629999</v>
      </c>
      <c r="Q95" s="16">
        <v>197.06899999999999</v>
      </c>
      <c r="R95" s="17">
        <v>3.94</v>
      </c>
      <c r="S95" s="17">
        <v>133.4</v>
      </c>
      <c r="T95" s="17">
        <v>3.9</v>
      </c>
      <c r="U95" s="18">
        <v>0</v>
      </c>
      <c r="V95" s="16">
        <v>0</v>
      </c>
      <c r="W95" s="16">
        <v>18.270800000000001</v>
      </c>
      <c r="X95" s="16">
        <v>71.987099999999998</v>
      </c>
    </row>
    <row r="96" spans="1:24">
      <c r="A96" s="68" t="s">
        <v>161</v>
      </c>
      <c r="B96" s="14"/>
      <c r="C96" s="16">
        <v>12</v>
      </c>
      <c r="D96" s="17">
        <v>33.81</v>
      </c>
      <c r="E96" s="18">
        <v>0.98</v>
      </c>
      <c r="F96" s="16">
        <v>11.977959183673001</v>
      </c>
      <c r="G96" s="16">
        <v>11.7384</v>
      </c>
      <c r="H96" s="18">
        <v>0</v>
      </c>
      <c r="I96" s="16">
        <v>0</v>
      </c>
      <c r="J96" s="16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0.98</v>
      </c>
      <c r="P96" s="16">
        <v>11.94</v>
      </c>
      <c r="Q96" s="16">
        <v>11.7012</v>
      </c>
      <c r="R96" s="18">
        <v>0</v>
      </c>
      <c r="S96" s="18">
        <v>0.1</v>
      </c>
      <c r="T96" s="18">
        <v>0</v>
      </c>
      <c r="U96" s="18">
        <v>0</v>
      </c>
      <c r="V96" s="16">
        <v>0</v>
      </c>
      <c r="W96" s="16">
        <v>12</v>
      </c>
      <c r="X96" s="16">
        <v>3.7199999999999997E-2</v>
      </c>
    </row>
    <row r="97" spans="1:24">
      <c r="A97" s="68" t="s">
        <v>1073</v>
      </c>
      <c r="B97" s="14"/>
      <c r="C97" s="16">
        <v>17</v>
      </c>
      <c r="D97" s="17">
        <v>33.81</v>
      </c>
      <c r="E97" s="17">
        <v>0.7</v>
      </c>
      <c r="F97" s="16">
        <v>17</v>
      </c>
      <c r="G97" s="16">
        <v>11.9</v>
      </c>
      <c r="H97" s="18">
        <v>0</v>
      </c>
      <c r="I97" s="16">
        <v>0</v>
      </c>
      <c r="J97" s="16">
        <v>0</v>
      </c>
      <c r="K97" s="18">
        <v>0</v>
      </c>
      <c r="L97" s="18">
        <v>0</v>
      </c>
      <c r="M97" s="18">
        <v>0</v>
      </c>
      <c r="N97" s="18">
        <v>0</v>
      </c>
      <c r="O97" s="17">
        <v>0.7</v>
      </c>
      <c r="P97" s="16">
        <v>17</v>
      </c>
      <c r="Q97" s="16">
        <v>11.9</v>
      </c>
      <c r="R97" s="18">
        <v>0</v>
      </c>
      <c r="S97" s="18">
        <v>0</v>
      </c>
      <c r="T97" s="18">
        <v>0</v>
      </c>
      <c r="U97" s="18">
        <v>0</v>
      </c>
      <c r="V97" s="16">
        <v>0</v>
      </c>
      <c r="W97" s="16">
        <v>17</v>
      </c>
      <c r="X97" s="16">
        <v>0</v>
      </c>
    </row>
    <row r="98" spans="1:24">
      <c r="A98" s="68" t="s">
        <v>163</v>
      </c>
      <c r="B98" s="14" t="s">
        <v>1049</v>
      </c>
      <c r="C98" s="16">
        <v>9.9941999999999993</v>
      </c>
      <c r="D98" s="17">
        <v>33.81</v>
      </c>
      <c r="E98" s="17">
        <v>22.9</v>
      </c>
      <c r="F98" s="16">
        <v>9.9942008733624004</v>
      </c>
      <c r="G98" s="16">
        <v>228.8672</v>
      </c>
      <c r="H98" s="18">
        <v>0</v>
      </c>
      <c r="I98" s="16">
        <v>0</v>
      </c>
      <c r="J98" s="16">
        <v>0</v>
      </c>
      <c r="K98" s="18">
        <v>0</v>
      </c>
      <c r="L98" s="18">
        <v>0</v>
      </c>
      <c r="M98" s="18">
        <v>0</v>
      </c>
      <c r="N98" s="18">
        <v>0</v>
      </c>
      <c r="O98" s="17">
        <v>20.56</v>
      </c>
      <c r="P98" s="16">
        <v>9.9954134241245001</v>
      </c>
      <c r="Q98" s="16">
        <v>205.50569999999999</v>
      </c>
      <c r="R98" s="17">
        <v>2.34</v>
      </c>
      <c r="S98" s="17">
        <v>79</v>
      </c>
      <c r="T98" s="17">
        <v>2.2999999999999998</v>
      </c>
      <c r="U98" s="18">
        <v>0</v>
      </c>
      <c r="V98" s="16">
        <v>0</v>
      </c>
      <c r="W98" s="16">
        <v>9.9834999999999994</v>
      </c>
      <c r="X98" s="16">
        <v>23.3614</v>
      </c>
    </row>
    <row r="99" spans="1:24">
      <c r="A99" s="68" t="s">
        <v>1074</v>
      </c>
      <c r="B99" s="14"/>
      <c r="C99" s="16">
        <v>30</v>
      </c>
      <c r="D99" s="17">
        <v>25.36</v>
      </c>
      <c r="E99" s="18">
        <v>2</v>
      </c>
      <c r="F99" s="16">
        <v>30</v>
      </c>
      <c r="G99" s="16">
        <v>60</v>
      </c>
      <c r="H99" s="18">
        <v>0</v>
      </c>
      <c r="I99" s="16">
        <v>0</v>
      </c>
      <c r="J99" s="16">
        <v>0</v>
      </c>
      <c r="K99" s="18">
        <v>0</v>
      </c>
      <c r="L99" s="18">
        <v>0</v>
      </c>
      <c r="M99" s="18">
        <v>0</v>
      </c>
      <c r="N99" s="18">
        <v>0</v>
      </c>
      <c r="O99" s="18">
        <v>2</v>
      </c>
      <c r="P99" s="16">
        <v>30</v>
      </c>
      <c r="Q99" s="16">
        <v>60</v>
      </c>
      <c r="R99" s="18">
        <v>0</v>
      </c>
      <c r="S99" s="18">
        <v>0</v>
      </c>
      <c r="T99" s="18">
        <v>0</v>
      </c>
      <c r="U99" s="18">
        <v>0</v>
      </c>
      <c r="V99" s="16">
        <v>0</v>
      </c>
      <c r="W99" s="16">
        <v>30</v>
      </c>
      <c r="X99" s="16">
        <v>0</v>
      </c>
    </row>
    <row r="100" spans="1:24">
      <c r="A100" s="68" t="s">
        <v>165</v>
      </c>
      <c r="B100" s="14" t="s">
        <v>1049</v>
      </c>
      <c r="C100" s="16">
        <v>16.5</v>
      </c>
      <c r="D100" s="17">
        <v>33.81</v>
      </c>
      <c r="E100" s="17">
        <v>18.260000000000002</v>
      </c>
      <c r="F100" s="16">
        <v>16.501626506023999</v>
      </c>
      <c r="G100" s="16">
        <v>301.31970000000001</v>
      </c>
      <c r="H100" s="18">
        <v>0</v>
      </c>
      <c r="I100" s="16">
        <v>0</v>
      </c>
      <c r="J100" s="16">
        <v>0</v>
      </c>
      <c r="K100" s="18">
        <v>0</v>
      </c>
      <c r="L100" s="18">
        <v>0</v>
      </c>
      <c r="M100" s="18">
        <v>0</v>
      </c>
      <c r="N100" s="18">
        <v>0</v>
      </c>
      <c r="O100" s="17">
        <v>16.239999999999998</v>
      </c>
      <c r="P100" s="16">
        <v>16.496342364532001</v>
      </c>
      <c r="Q100" s="16">
        <v>267.9006</v>
      </c>
      <c r="R100" s="18">
        <v>2.0299999999999998</v>
      </c>
      <c r="S100" s="18">
        <v>68.5</v>
      </c>
      <c r="T100" s="18">
        <v>2</v>
      </c>
      <c r="U100" s="18">
        <v>0</v>
      </c>
      <c r="V100" s="16">
        <v>0</v>
      </c>
      <c r="W100" s="16">
        <v>16.462599999999998</v>
      </c>
      <c r="X100" s="16">
        <v>33.4191</v>
      </c>
    </row>
    <row r="101" spans="1:24">
      <c r="A101" s="68" t="s">
        <v>169</v>
      </c>
      <c r="B101" s="14"/>
      <c r="C101" s="16">
        <v>10</v>
      </c>
      <c r="D101" s="17">
        <v>33.81</v>
      </c>
      <c r="E101" s="17">
        <v>5.55</v>
      </c>
      <c r="F101" s="16">
        <v>10.003063063062999</v>
      </c>
      <c r="G101" s="16">
        <v>55.517000000000003</v>
      </c>
      <c r="H101" s="18">
        <v>0</v>
      </c>
      <c r="I101" s="16">
        <v>0</v>
      </c>
      <c r="J101" s="16">
        <v>0</v>
      </c>
      <c r="K101" s="18">
        <v>0</v>
      </c>
      <c r="L101" s="18">
        <v>0</v>
      </c>
      <c r="M101" s="18">
        <v>0</v>
      </c>
      <c r="N101" s="18">
        <v>0</v>
      </c>
      <c r="O101" s="17">
        <v>5.56</v>
      </c>
      <c r="P101" s="16">
        <v>9.9924460431655007</v>
      </c>
      <c r="Q101" s="16">
        <v>55.558</v>
      </c>
      <c r="R101" s="18">
        <v>0</v>
      </c>
      <c r="S101" s="18">
        <v>-0.1</v>
      </c>
      <c r="T101" s="18">
        <v>0</v>
      </c>
      <c r="U101" s="18">
        <v>0</v>
      </c>
      <c r="V101" s="16">
        <v>0</v>
      </c>
      <c r="W101" s="16">
        <v>10</v>
      </c>
      <c r="X101" s="16">
        <v>-4.1000000000000002E-2</v>
      </c>
    </row>
    <row r="102" spans="1:24">
      <c r="A102" s="68" t="s">
        <v>171</v>
      </c>
      <c r="B102" s="14"/>
      <c r="C102" s="16">
        <v>20</v>
      </c>
      <c r="D102" s="17">
        <v>33.81</v>
      </c>
      <c r="E102" s="17">
        <v>1.5</v>
      </c>
      <c r="F102" s="16">
        <v>20.034666666667</v>
      </c>
      <c r="G102" s="16">
        <v>30.052</v>
      </c>
      <c r="H102" s="18">
        <v>0</v>
      </c>
      <c r="I102" s="16">
        <v>0</v>
      </c>
      <c r="J102" s="16">
        <v>0</v>
      </c>
      <c r="K102" s="18">
        <v>0</v>
      </c>
      <c r="L102" s="18">
        <v>0</v>
      </c>
      <c r="M102" s="18">
        <v>0</v>
      </c>
      <c r="N102" s="18">
        <v>0</v>
      </c>
      <c r="O102" s="17">
        <v>1.32</v>
      </c>
      <c r="P102" s="16">
        <v>20.046969696969999</v>
      </c>
      <c r="Q102" s="16">
        <v>26.462</v>
      </c>
      <c r="R102" s="17">
        <v>0.18</v>
      </c>
      <c r="S102" s="17">
        <v>6.1</v>
      </c>
      <c r="T102" s="17">
        <v>0.2</v>
      </c>
      <c r="U102" s="18">
        <v>0</v>
      </c>
      <c r="V102" s="16">
        <v>0</v>
      </c>
      <c r="W102" s="16">
        <v>19.944400000000002</v>
      </c>
      <c r="X102" s="16">
        <v>3.59</v>
      </c>
    </row>
    <row r="103" spans="1:24">
      <c r="A103" s="23" t="s">
        <v>172</v>
      </c>
      <c r="B103" s="24"/>
      <c r="C103" s="25"/>
      <c r="D103" s="26"/>
      <c r="E103" s="26">
        <f>SUM(E89:E102)</f>
        <v>85.65</v>
      </c>
      <c r="F103" s="25"/>
      <c r="G103" s="25">
        <f>SUM(G89:G102)</f>
        <v>1334.4588000000001</v>
      </c>
      <c r="H103" s="27">
        <f>SUM(H89:H102)</f>
        <v>0</v>
      </c>
      <c r="I103" s="25"/>
      <c r="J103" s="25">
        <f t="shared" ref="J103:O103" si="10">SUM(J89:J102)</f>
        <v>0</v>
      </c>
      <c r="K103" s="27">
        <f t="shared" si="10"/>
        <v>0</v>
      </c>
      <c r="L103" s="27">
        <f t="shared" si="10"/>
        <v>0</v>
      </c>
      <c r="M103" s="27">
        <f t="shared" si="10"/>
        <v>0</v>
      </c>
      <c r="N103" s="27">
        <f t="shared" si="10"/>
        <v>0</v>
      </c>
      <c r="O103" s="26">
        <f t="shared" si="10"/>
        <v>76.349999999999994</v>
      </c>
      <c r="P103" s="25"/>
      <c r="Q103" s="25">
        <f t="shared" ref="Q103:V103" si="11">SUM(Q89:Q102)</f>
        <v>1188.7234000000001</v>
      </c>
      <c r="R103" s="26">
        <f t="shared" si="11"/>
        <v>9.31</v>
      </c>
      <c r="S103" s="26">
        <f t="shared" si="11"/>
        <v>314.89999999999998</v>
      </c>
      <c r="T103" s="26">
        <f t="shared" si="11"/>
        <v>9.1999999999999993</v>
      </c>
      <c r="U103" s="27">
        <f t="shared" si="11"/>
        <v>0</v>
      </c>
      <c r="V103" s="25">
        <f t="shared" si="11"/>
        <v>0</v>
      </c>
      <c r="W103" s="25"/>
      <c r="X103" s="25">
        <f>SUM(X89:X102)</f>
        <v>145.73519999999999</v>
      </c>
    </row>
    <row r="104" spans="1:24">
      <c r="A104" s="13" t="s">
        <v>173</v>
      </c>
    </row>
    <row r="105" spans="1:24">
      <c r="A105" s="68" t="s">
        <v>175</v>
      </c>
      <c r="B105" s="14" t="s">
        <v>1064</v>
      </c>
      <c r="C105" s="16">
        <v>38.049999999999997</v>
      </c>
      <c r="D105" s="17">
        <v>25.36</v>
      </c>
      <c r="E105" s="17">
        <v>3.71</v>
      </c>
      <c r="F105" s="16">
        <v>38.086927223719997</v>
      </c>
      <c r="G105" s="16">
        <v>141.30250000000001</v>
      </c>
      <c r="H105" s="18">
        <v>0</v>
      </c>
      <c r="I105" s="16">
        <v>0</v>
      </c>
      <c r="J105" s="16">
        <v>0</v>
      </c>
      <c r="K105" s="18">
        <v>0</v>
      </c>
      <c r="L105" s="18">
        <v>0</v>
      </c>
      <c r="M105" s="18">
        <v>0</v>
      </c>
      <c r="N105" s="18">
        <v>0</v>
      </c>
      <c r="O105" s="17">
        <v>3.71</v>
      </c>
      <c r="P105" s="16">
        <v>38.072560646900001</v>
      </c>
      <c r="Q105" s="16">
        <v>141.2492</v>
      </c>
      <c r="R105" s="18">
        <v>0</v>
      </c>
      <c r="S105" s="18">
        <v>0</v>
      </c>
      <c r="T105" s="18">
        <v>0</v>
      </c>
      <c r="U105" s="18">
        <v>0</v>
      </c>
      <c r="V105" s="16">
        <v>0</v>
      </c>
      <c r="W105" s="16">
        <v>38.049999999999997</v>
      </c>
      <c r="X105" s="16">
        <v>5.33E-2</v>
      </c>
    </row>
    <row r="106" spans="1:24">
      <c r="A106" s="68" t="s">
        <v>1075</v>
      </c>
      <c r="B106" s="14"/>
      <c r="C106" s="16">
        <v>47</v>
      </c>
      <c r="D106" s="17">
        <v>25.36</v>
      </c>
      <c r="E106" s="18">
        <v>1</v>
      </c>
      <c r="F106" s="16">
        <v>47</v>
      </c>
      <c r="G106" s="16">
        <v>47</v>
      </c>
      <c r="H106" s="18">
        <v>0</v>
      </c>
      <c r="I106" s="16">
        <v>0</v>
      </c>
      <c r="J106" s="16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</v>
      </c>
      <c r="P106" s="16">
        <v>47</v>
      </c>
      <c r="Q106" s="16">
        <v>47</v>
      </c>
      <c r="R106" s="18">
        <v>0</v>
      </c>
      <c r="S106" s="18">
        <v>0</v>
      </c>
      <c r="T106" s="18">
        <v>0</v>
      </c>
      <c r="U106" s="18">
        <v>0</v>
      </c>
      <c r="V106" s="16">
        <v>0</v>
      </c>
      <c r="W106" s="16">
        <v>47</v>
      </c>
      <c r="X106" s="16">
        <v>0</v>
      </c>
    </row>
    <row r="107" spans="1:24">
      <c r="A107" s="68" t="s">
        <v>1076</v>
      </c>
      <c r="B107" s="14" t="s">
        <v>1064</v>
      </c>
      <c r="C107" s="16">
        <v>28.5</v>
      </c>
      <c r="D107" s="17">
        <v>33.81</v>
      </c>
      <c r="E107" s="18">
        <v>2</v>
      </c>
      <c r="F107" s="16">
        <v>28.5</v>
      </c>
      <c r="G107" s="16">
        <v>57</v>
      </c>
      <c r="H107" s="18">
        <v>-1</v>
      </c>
      <c r="I107" s="16">
        <v>28.5</v>
      </c>
      <c r="J107" s="16">
        <v>-28.5</v>
      </c>
      <c r="K107" s="18">
        <v>0</v>
      </c>
      <c r="L107" s="18">
        <v>0</v>
      </c>
      <c r="M107" s="18">
        <v>0</v>
      </c>
      <c r="N107" s="18">
        <v>0</v>
      </c>
      <c r="O107" s="18">
        <v>1</v>
      </c>
      <c r="P107" s="16">
        <v>28.5</v>
      </c>
      <c r="Q107" s="16">
        <v>28.5</v>
      </c>
      <c r="R107" s="18">
        <v>0</v>
      </c>
      <c r="S107" s="18">
        <v>0</v>
      </c>
      <c r="T107" s="18">
        <v>0</v>
      </c>
      <c r="U107" s="18">
        <v>0</v>
      </c>
      <c r="V107" s="16">
        <v>0</v>
      </c>
      <c r="W107" s="16">
        <v>28.5</v>
      </c>
      <c r="X107" s="16">
        <v>0</v>
      </c>
    </row>
    <row r="108" spans="1:24">
      <c r="A108" s="68" t="s">
        <v>1077</v>
      </c>
      <c r="B108" s="14" t="s">
        <v>1064</v>
      </c>
      <c r="C108" s="16">
        <v>28.3</v>
      </c>
      <c r="D108" s="17">
        <v>33.81</v>
      </c>
      <c r="E108" s="18">
        <v>3</v>
      </c>
      <c r="F108" s="16">
        <v>28.3</v>
      </c>
      <c r="G108" s="16">
        <v>84.9</v>
      </c>
      <c r="H108" s="18">
        <v>1</v>
      </c>
      <c r="I108" s="16">
        <v>28.3</v>
      </c>
      <c r="J108" s="16">
        <v>28.3</v>
      </c>
      <c r="K108" s="18">
        <v>0</v>
      </c>
      <c r="L108" s="18">
        <v>0</v>
      </c>
      <c r="M108" s="18">
        <v>0</v>
      </c>
      <c r="N108" s="18">
        <v>0</v>
      </c>
      <c r="O108" s="18">
        <v>4</v>
      </c>
      <c r="P108" s="16">
        <v>28.3</v>
      </c>
      <c r="Q108" s="16">
        <v>113.2</v>
      </c>
      <c r="R108" s="18">
        <v>0</v>
      </c>
      <c r="S108" s="18">
        <v>0</v>
      </c>
      <c r="T108" s="18">
        <v>0</v>
      </c>
      <c r="U108" s="18">
        <v>0</v>
      </c>
      <c r="V108" s="16">
        <v>0</v>
      </c>
      <c r="W108" s="16">
        <v>28.3</v>
      </c>
      <c r="X108" s="16">
        <v>0</v>
      </c>
    </row>
    <row r="109" spans="1:24">
      <c r="A109" s="68" t="s">
        <v>1078</v>
      </c>
      <c r="B109" s="14"/>
      <c r="C109" s="16">
        <v>25</v>
      </c>
      <c r="D109" s="17">
        <v>25.36</v>
      </c>
      <c r="E109" s="18">
        <v>3</v>
      </c>
      <c r="F109" s="16">
        <v>25</v>
      </c>
      <c r="G109" s="16">
        <v>75</v>
      </c>
      <c r="H109" s="18">
        <v>0</v>
      </c>
      <c r="I109" s="16">
        <v>0</v>
      </c>
      <c r="J109" s="16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3</v>
      </c>
      <c r="P109" s="16">
        <v>25</v>
      </c>
      <c r="Q109" s="16">
        <v>75</v>
      </c>
      <c r="R109" s="18">
        <v>0</v>
      </c>
      <c r="S109" s="18">
        <v>0</v>
      </c>
      <c r="T109" s="18">
        <v>0</v>
      </c>
      <c r="U109" s="18">
        <v>0</v>
      </c>
      <c r="V109" s="16">
        <v>0</v>
      </c>
      <c r="W109" s="16">
        <v>25</v>
      </c>
      <c r="X109" s="16">
        <v>0</v>
      </c>
    </row>
    <row r="110" spans="1:24">
      <c r="A110" s="68" t="s">
        <v>177</v>
      </c>
      <c r="B110" s="14"/>
      <c r="C110" s="16">
        <v>26.3</v>
      </c>
      <c r="D110" s="17">
        <v>25.36</v>
      </c>
      <c r="E110" s="18">
        <v>2</v>
      </c>
      <c r="F110" s="16">
        <v>26.3</v>
      </c>
      <c r="G110" s="16">
        <v>52.6</v>
      </c>
      <c r="H110" s="18">
        <v>0</v>
      </c>
      <c r="I110" s="16">
        <v>0</v>
      </c>
      <c r="J110" s="16">
        <v>0</v>
      </c>
      <c r="K110" s="18">
        <v>0</v>
      </c>
      <c r="L110" s="18">
        <v>0</v>
      </c>
      <c r="M110" s="18">
        <v>0</v>
      </c>
      <c r="N110" s="18">
        <v>0</v>
      </c>
      <c r="O110" s="17">
        <v>1.83</v>
      </c>
      <c r="P110" s="16">
        <v>26.266939890709999</v>
      </c>
      <c r="Q110" s="16">
        <v>48.0685</v>
      </c>
      <c r="R110" s="17">
        <v>0.17</v>
      </c>
      <c r="S110" s="17">
        <v>4.4000000000000004</v>
      </c>
      <c r="T110" s="17">
        <v>0.1</v>
      </c>
      <c r="U110" s="18">
        <v>0</v>
      </c>
      <c r="V110" s="16">
        <v>0</v>
      </c>
      <c r="W110" s="16">
        <v>26.655899999999999</v>
      </c>
      <c r="X110" s="16">
        <v>4.5315000000000003</v>
      </c>
    </row>
    <row r="111" spans="1:24">
      <c r="A111" s="68" t="s">
        <v>1079</v>
      </c>
      <c r="B111" s="14"/>
      <c r="C111" s="16">
        <v>57.8</v>
      </c>
      <c r="D111" s="17">
        <v>33.81</v>
      </c>
      <c r="E111" s="18">
        <v>1</v>
      </c>
      <c r="F111" s="16">
        <v>57.8</v>
      </c>
      <c r="G111" s="16">
        <v>57.8</v>
      </c>
      <c r="H111" s="18">
        <v>0</v>
      </c>
      <c r="I111" s="16">
        <v>0</v>
      </c>
      <c r="J111" s="16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</v>
      </c>
      <c r="P111" s="16">
        <v>57.8</v>
      </c>
      <c r="Q111" s="16">
        <v>57.8</v>
      </c>
      <c r="R111" s="18">
        <v>0</v>
      </c>
      <c r="S111" s="18">
        <v>0</v>
      </c>
      <c r="T111" s="18">
        <v>0</v>
      </c>
      <c r="U111" s="18">
        <v>0</v>
      </c>
      <c r="V111" s="16">
        <v>0</v>
      </c>
      <c r="W111" s="16">
        <v>57.8</v>
      </c>
      <c r="X111" s="16">
        <v>0</v>
      </c>
    </row>
    <row r="112" spans="1:24">
      <c r="A112" s="68" t="s">
        <v>179</v>
      </c>
      <c r="B112" s="14" t="s">
        <v>1049</v>
      </c>
      <c r="C112" s="16">
        <v>40</v>
      </c>
      <c r="D112" s="17">
        <v>25.36</v>
      </c>
      <c r="E112" s="17">
        <v>0.48</v>
      </c>
      <c r="F112" s="16">
        <v>40.216666666667003</v>
      </c>
      <c r="G112" s="16">
        <v>19.303999999999998</v>
      </c>
      <c r="H112" s="18">
        <v>1</v>
      </c>
      <c r="I112" s="16">
        <v>40</v>
      </c>
      <c r="J112" s="16">
        <v>40</v>
      </c>
      <c r="K112" s="18">
        <v>0</v>
      </c>
      <c r="L112" s="18">
        <v>0</v>
      </c>
      <c r="M112" s="18">
        <v>0</v>
      </c>
      <c r="N112" s="18">
        <v>0</v>
      </c>
      <c r="O112" s="17">
        <v>0.48</v>
      </c>
      <c r="P112" s="16">
        <v>39.983333333333</v>
      </c>
      <c r="Q112" s="16">
        <v>19.192</v>
      </c>
      <c r="R112" s="18">
        <v>1</v>
      </c>
      <c r="S112" s="18">
        <v>25.4</v>
      </c>
      <c r="T112" s="18">
        <v>0.8</v>
      </c>
      <c r="U112" s="18">
        <v>0</v>
      </c>
      <c r="V112" s="16">
        <v>0</v>
      </c>
      <c r="W112" s="16">
        <v>40.112000000000002</v>
      </c>
      <c r="X112" s="16">
        <v>40.112000000000002</v>
      </c>
    </row>
    <row r="113" spans="1:24">
      <c r="A113" s="68" t="s">
        <v>1080</v>
      </c>
      <c r="B113" s="14"/>
      <c r="C113" s="16">
        <v>51.8</v>
      </c>
      <c r="D113" s="17">
        <v>33.81</v>
      </c>
      <c r="E113" s="18">
        <v>1</v>
      </c>
      <c r="F113" s="16">
        <v>51.8</v>
      </c>
      <c r="G113" s="16">
        <v>51.8</v>
      </c>
      <c r="H113" s="18">
        <v>0</v>
      </c>
      <c r="I113" s="16">
        <v>0</v>
      </c>
      <c r="J113" s="16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1</v>
      </c>
      <c r="P113" s="16">
        <v>51.8</v>
      </c>
      <c r="Q113" s="16">
        <v>51.8</v>
      </c>
      <c r="R113" s="18">
        <v>0</v>
      </c>
      <c r="S113" s="18">
        <v>0</v>
      </c>
      <c r="T113" s="18">
        <v>0</v>
      </c>
      <c r="U113" s="18">
        <v>0</v>
      </c>
      <c r="V113" s="16">
        <v>0</v>
      </c>
      <c r="W113" s="16">
        <v>51.8</v>
      </c>
      <c r="X113" s="16">
        <v>0</v>
      </c>
    </row>
    <row r="114" spans="1:24">
      <c r="A114" s="68" t="s">
        <v>181</v>
      </c>
      <c r="B114" s="14"/>
      <c r="C114" s="16">
        <v>27</v>
      </c>
      <c r="D114" s="17">
        <v>25.36</v>
      </c>
      <c r="E114" s="17">
        <v>0.43</v>
      </c>
      <c r="F114" s="16">
        <v>26.981162790698001</v>
      </c>
      <c r="G114" s="16">
        <v>11.601900000000001</v>
      </c>
      <c r="H114" s="18">
        <v>0</v>
      </c>
      <c r="I114" s="16">
        <v>0</v>
      </c>
      <c r="J114" s="16">
        <v>0</v>
      </c>
      <c r="K114" s="18">
        <v>0</v>
      </c>
      <c r="L114" s="18">
        <v>0</v>
      </c>
      <c r="M114" s="18">
        <v>0</v>
      </c>
      <c r="N114" s="18">
        <v>0</v>
      </c>
      <c r="O114" s="17">
        <v>0.43</v>
      </c>
      <c r="P114" s="16">
        <v>26.893255813953001</v>
      </c>
      <c r="Q114" s="16">
        <v>11.5641</v>
      </c>
      <c r="R114" s="18">
        <v>0</v>
      </c>
      <c r="S114" s="18">
        <v>0</v>
      </c>
      <c r="T114" s="18">
        <v>0</v>
      </c>
      <c r="U114" s="18">
        <v>0</v>
      </c>
      <c r="V114" s="16">
        <v>0</v>
      </c>
      <c r="W114" s="16">
        <v>27</v>
      </c>
      <c r="X114" s="16">
        <v>3.78E-2</v>
      </c>
    </row>
    <row r="115" spans="1:24">
      <c r="A115" s="68" t="s">
        <v>183</v>
      </c>
      <c r="B115" s="14" t="s">
        <v>1049</v>
      </c>
      <c r="C115" s="16">
        <v>51.99</v>
      </c>
      <c r="D115" s="17">
        <v>33.81</v>
      </c>
      <c r="E115" s="17">
        <v>1.58</v>
      </c>
      <c r="F115" s="16">
        <v>51.980126582277997</v>
      </c>
      <c r="G115" s="16">
        <v>82.128600000000006</v>
      </c>
      <c r="H115" s="18">
        <v>2</v>
      </c>
      <c r="I115" s="16">
        <v>51.99</v>
      </c>
      <c r="J115" s="16">
        <v>103.98</v>
      </c>
      <c r="K115" s="18">
        <v>0</v>
      </c>
      <c r="L115" s="18">
        <v>0</v>
      </c>
      <c r="M115" s="18">
        <v>0</v>
      </c>
      <c r="N115" s="18">
        <v>0</v>
      </c>
      <c r="O115" s="17">
        <v>1.58</v>
      </c>
      <c r="P115" s="16">
        <v>51.874810126581998</v>
      </c>
      <c r="Q115" s="16">
        <v>81.962199999999996</v>
      </c>
      <c r="R115" s="18">
        <v>2</v>
      </c>
      <c r="S115" s="18">
        <v>67.7</v>
      </c>
      <c r="T115" s="18">
        <v>2</v>
      </c>
      <c r="U115" s="18">
        <v>0</v>
      </c>
      <c r="V115" s="16">
        <v>0</v>
      </c>
      <c r="W115" s="16">
        <v>52.0732</v>
      </c>
      <c r="X115" s="16">
        <v>104.1464</v>
      </c>
    </row>
    <row r="116" spans="1:24">
      <c r="A116" s="68" t="s">
        <v>1081</v>
      </c>
      <c r="B116" s="14" t="s">
        <v>1049</v>
      </c>
      <c r="C116" s="16">
        <v>15</v>
      </c>
      <c r="D116" s="17">
        <v>25.36</v>
      </c>
      <c r="E116" s="18">
        <v>1</v>
      </c>
      <c r="F116" s="16">
        <v>15</v>
      </c>
      <c r="G116" s="16">
        <v>15</v>
      </c>
      <c r="H116" s="18">
        <v>0</v>
      </c>
      <c r="I116" s="16">
        <v>0</v>
      </c>
      <c r="J116" s="16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1</v>
      </c>
      <c r="P116" s="16">
        <v>15</v>
      </c>
      <c r="Q116" s="16">
        <v>15</v>
      </c>
      <c r="R116" s="18">
        <v>0</v>
      </c>
      <c r="S116" s="18">
        <v>0</v>
      </c>
      <c r="T116" s="18">
        <v>0</v>
      </c>
      <c r="U116" s="18">
        <v>0</v>
      </c>
      <c r="V116" s="16">
        <v>0</v>
      </c>
      <c r="W116" s="16">
        <v>15</v>
      </c>
      <c r="X116" s="16">
        <v>0</v>
      </c>
    </row>
    <row r="117" spans="1:24">
      <c r="A117" s="68" t="s">
        <v>185</v>
      </c>
      <c r="B117" s="14" t="s">
        <v>1049</v>
      </c>
      <c r="C117" s="16">
        <v>44.16</v>
      </c>
      <c r="D117" s="17">
        <v>33.81</v>
      </c>
      <c r="E117" s="17">
        <v>17.11</v>
      </c>
      <c r="F117" s="16">
        <v>44.149158386907999</v>
      </c>
      <c r="G117" s="16">
        <v>755.39210000000003</v>
      </c>
      <c r="H117" s="18">
        <v>77</v>
      </c>
      <c r="I117" s="30">
        <v>44.16</v>
      </c>
      <c r="J117" s="16">
        <v>3400.32</v>
      </c>
      <c r="K117" s="18">
        <v>0</v>
      </c>
      <c r="L117" s="18">
        <v>0</v>
      </c>
      <c r="M117" s="18">
        <v>0</v>
      </c>
      <c r="N117" s="18">
        <v>0</v>
      </c>
      <c r="O117" s="17">
        <v>60.65</v>
      </c>
      <c r="P117" s="16">
        <v>44.156868920032998</v>
      </c>
      <c r="Q117" s="16">
        <v>2678.1140999999998</v>
      </c>
      <c r="R117" s="17">
        <v>33.46</v>
      </c>
      <c r="S117" s="17">
        <v>1131.3</v>
      </c>
      <c r="T117" s="17">
        <v>33.5</v>
      </c>
      <c r="U117" s="18">
        <v>0</v>
      </c>
      <c r="V117" s="16">
        <v>0</v>
      </c>
      <c r="W117" s="16">
        <v>44.1601</v>
      </c>
      <c r="X117" s="16">
        <v>1477.598</v>
      </c>
    </row>
    <row r="118" spans="1:24">
      <c r="A118" s="68" t="s">
        <v>1082</v>
      </c>
      <c r="B118" s="14"/>
      <c r="C118" s="16">
        <v>87.21</v>
      </c>
      <c r="D118" s="17">
        <v>59.17</v>
      </c>
      <c r="E118" s="18">
        <v>8</v>
      </c>
      <c r="F118" s="16">
        <v>87.21</v>
      </c>
      <c r="G118" s="16">
        <v>697.68</v>
      </c>
      <c r="H118" s="18">
        <v>0</v>
      </c>
      <c r="I118" s="16">
        <v>0</v>
      </c>
      <c r="J118" s="16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8</v>
      </c>
      <c r="P118" s="16">
        <v>87.21</v>
      </c>
      <c r="Q118" s="16">
        <v>697.68</v>
      </c>
      <c r="R118" s="18">
        <v>0</v>
      </c>
      <c r="S118" s="18">
        <v>0</v>
      </c>
      <c r="T118" s="18">
        <v>0</v>
      </c>
      <c r="U118" s="18">
        <v>0</v>
      </c>
      <c r="V118" s="16">
        <v>0</v>
      </c>
      <c r="W118" s="16">
        <v>87.21</v>
      </c>
      <c r="X118" s="16">
        <v>0</v>
      </c>
    </row>
    <row r="119" spans="1:24">
      <c r="A119" s="68" t="s">
        <v>187</v>
      </c>
      <c r="B119" s="14"/>
      <c r="C119" s="16">
        <v>47</v>
      </c>
      <c r="D119" s="17">
        <v>33.81</v>
      </c>
      <c r="E119" s="18">
        <v>10</v>
      </c>
      <c r="F119" s="16">
        <v>47</v>
      </c>
      <c r="G119" s="16">
        <v>470</v>
      </c>
      <c r="H119" s="18">
        <v>2</v>
      </c>
      <c r="I119" s="16">
        <v>47</v>
      </c>
      <c r="J119" s="16">
        <v>94</v>
      </c>
      <c r="K119" s="18">
        <v>0</v>
      </c>
      <c r="L119" s="18">
        <v>0</v>
      </c>
      <c r="M119" s="18">
        <v>0</v>
      </c>
      <c r="N119" s="18">
        <v>0</v>
      </c>
      <c r="O119" s="18">
        <v>1</v>
      </c>
      <c r="P119" s="16">
        <v>47</v>
      </c>
      <c r="Q119" s="16">
        <v>47</v>
      </c>
      <c r="R119" s="18">
        <v>11</v>
      </c>
      <c r="S119" s="18">
        <v>371.9</v>
      </c>
      <c r="T119" s="18">
        <v>11</v>
      </c>
      <c r="U119" s="18">
        <v>0</v>
      </c>
      <c r="V119" s="16">
        <v>0</v>
      </c>
      <c r="W119" s="16">
        <v>47</v>
      </c>
      <c r="X119" s="16">
        <v>517</v>
      </c>
    </row>
    <row r="120" spans="1:24">
      <c r="A120" s="68" t="s">
        <v>189</v>
      </c>
      <c r="B120" s="14" t="s">
        <v>1049</v>
      </c>
      <c r="C120" s="16">
        <v>46</v>
      </c>
      <c r="D120" s="17">
        <v>33.81</v>
      </c>
      <c r="E120" s="17">
        <v>32.119999999999997</v>
      </c>
      <c r="F120" s="16">
        <v>45.996133250310997</v>
      </c>
      <c r="G120" s="16">
        <v>1477.3958</v>
      </c>
      <c r="H120" s="18">
        <v>76</v>
      </c>
      <c r="I120" s="16">
        <v>46</v>
      </c>
      <c r="J120" s="16">
        <v>3496</v>
      </c>
      <c r="K120" s="18">
        <v>0</v>
      </c>
      <c r="L120" s="18">
        <v>0</v>
      </c>
      <c r="M120" s="18">
        <v>0</v>
      </c>
      <c r="N120" s="18">
        <v>0</v>
      </c>
      <c r="O120" s="17">
        <v>69.599999999999994</v>
      </c>
      <c r="P120" s="16">
        <v>45.998678160920001</v>
      </c>
      <c r="Q120" s="16">
        <v>3201.5079999999998</v>
      </c>
      <c r="R120" s="17">
        <v>38.520000000000003</v>
      </c>
      <c r="S120" s="17">
        <v>1302.3</v>
      </c>
      <c r="T120" s="17">
        <v>38.5</v>
      </c>
      <c r="U120" s="18">
        <v>0</v>
      </c>
      <c r="V120" s="16">
        <v>0</v>
      </c>
      <c r="W120" s="16">
        <v>45.999200000000002</v>
      </c>
      <c r="X120" s="16">
        <v>1771.8878</v>
      </c>
    </row>
    <row r="121" spans="1:24">
      <c r="A121" s="68" t="s">
        <v>191</v>
      </c>
      <c r="B121" s="14"/>
      <c r="C121" s="16">
        <v>79.989999999999995</v>
      </c>
      <c r="D121" s="17">
        <v>59.17</v>
      </c>
      <c r="E121" s="18">
        <v>16</v>
      </c>
      <c r="F121" s="16">
        <v>79.989999999999995</v>
      </c>
      <c r="G121" s="16">
        <v>1279.8399999999999</v>
      </c>
      <c r="H121" s="18">
        <v>0</v>
      </c>
      <c r="I121" s="16">
        <v>0</v>
      </c>
      <c r="J121" s="16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13</v>
      </c>
      <c r="P121" s="16">
        <v>79.989999999999995</v>
      </c>
      <c r="Q121" s="16">
        <v>1039.8699999999999</v>
      </c>
      <c r="R121" s="18">
        <v>3</v>
      </c>
      <c r="S121" s="18">
        <v>177.5</v>
      </c>
      <c r="T121" s="18">
        <v>5.3</v>
      </c>
      <c r="U121" s="18">
        <v>0</v>
      </c>
      <c r="V121" s="16">
        <v>0</v>
      </c>
      <c r="W121" s="16">
        <v>79.989999999999995</v>
      </c>
      <c r="X121" s="16">
        <v>239.97</v>
      </c>
    </row>
    <row r="122" spans="1:24">
      <c r="A122" s="68" t="s">
        <v>1083</v>
      </c>
      <c r="B122" s="14"/>
      <c r="C122" s="16">
        <v>49.988300000000002</v>
      </c>
      <c r="D122" s="17">
        <v>33.81</v>
      </c>
      <c r="E122" s="18">
        <v>1</v>
      </c>
      <c r="F122" s="16">
        <v>49.988300000000002</v>
      </c>
      <c r="G122" s="16">
        <v>49.988300000000002</v>
      </c>
      <c r="H122" s="18">
        <v>-1</v>
      </c>
      <c r="I122" s="16">
        <v>49.988300000000002</v>
      </c>
      <c r="J122" s="16">
        <v>-49.988300000000002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6">
        <v>0</v>
      </c>
      <c r="Q122" s="16">
        <v>0</v>
      </c>
      <c r="R122" s="18">
        <v>0</v>
      </c>
      <c r="S122" s="18">
        <v>0</v>
      </c>
      <c r="T122" s="18">
        <v>0</v>
      </c>
      <c r="U122" s="18">
        <v>0</v>
      </c>
      <c r="V122" s="16">
        <v>0</v>
      </c>
      <c r="W122" s="16">
        <v>49.988300000000002</v>
      </c>
      <c r="X122" s="16">
        <v>0</v>
      </c>
    </row>
    <row r="123" spans="1:24">
      <c r="A123" s="68" t="s">
        <v>1084</v>
      </c>
      <c r="B123" s="14"/>
      <c r="C123" s="16">
        <v>35</v>
      </c>
      <c r="D123" s="17">
        <v>25.36</v>
      </c>
      <c r="E123" s="18">
        <v>1</v>
      </c>
      <c r="F123" s="16">
        <v>35</v>
      </c>
      <c r="G123" s="16">
        <v>35</v>
      </c>
      <c r="H123" s="18">
        <v>0</v>
      </c>
      <c r="I123" s="16">
        <v>0</v>
      </c>
      <c r="J123" s="16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1</v>
      </c>
      <c r="P123" s="16">
        <v>35</v>
      </c>
      <c r="Q123" s="16">
        <v>35</v>
      </c>
      <c r="R123" s="18">
        <v>0</v>
      </c>
      <c r="S123" s="18">
        <v>0</v>
      </c>
      <c r="T123" s="18">
        <v>0</v>
      </c>
      <c r="U123" s="18">
        <v>0</v>
      </c>
      <c r="V123" s="16">
        <v>0</v>
      </c>
      <c r="W123" s="16">
        <v>35</v>
      </c>
      <c r="X123" s="16">
        <v>0</v>
      </c>
    </row>
    <row r="124" spans="1:24">
      <c r="A124" s="68" t="s">
        <v>1085</v>
      </c>
      <c r="B124" s="14"/>
      <c r="C124" s="16">
        <v>29.8</v>
      </c>
      <c r="D124" s="17">
        <v>25.36</v>
      </c>
      <c r="E124" s="18">
        <v>4</v>
      </c>
      <c r="F124" s="16">
        <v>29.8</v>
      </c>
      <c r="G124" s="16">
        <v>119.2</v>
      </c>
      <c r="H124" s="18">
        <v>-4</v>
      </c>
      <c r="I124" s="16">
        <v>29.8</v>
      </c>
      <c r="J124" s="16">
        <v>-119.2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6">
        <v>0</v>
      </c>
      <c r="Q124" s="16">
        <v>0</v>
      </c>
      <c r="R124" s="18">
        <v>0</v>
      </c>
      <c r="S124" s="18">
        <v>0</v>
      </c>
      <c r="T124" s="18">
        <v>0</v>
      </c>
      <c r="U124" s="18">
        <v>0</v>
      </c>
      <c r="V124" s="16">
        <v>0</v>
      </c>
      <c r="W124" s="16">
        <v>29.8</v>
      </c>
      <c r="X124" s="16">
        <v>0</v>
      </c>
    </row>
    <row r="125" spans="1:24">
      <c r="A125" s="68" t="s">
        <v>1086</v>
      </c>
      <c r="B125" s="14" t="s">
        <v>1049</v>
      </c>
      <c r="C125" s="16">
        <v>92.99</v>
      </c>
      <c r="D125" s="17">
        <v>25.36</v>
      </c>
      <c r="E125" s="18">
        <v>2</v>
      </c>
      <c r="F125" s="16">
        <v>92.99</v>
      </c>
      <c r="G125" s="16">
        <v>185.98</v>
      </c>
      <c r="H125" s="18">
        <v>-1</v>
      </c>
      <c r="I125" s="16">
        <v>92.99</v>
      </c>
      <c r="J125" s="16">
        <v>-92.99</v>
      </c>
      <c r="K125" s="18">
        <v>0</v>
      </c>
      <c r="L125" s="18">
        <v>0</v>
      </c>
      <c r="M125" s="18">
        <v>0</v>
      </c>
      <c r="N125" s="18">
        <v>0</v>
      </c>
      <c r="O125" s="18">
        <v>1</v>
      </c>
      <c r="P125" s="16">
        <v>92.99</v>
      </c>
      <c r="Q125" s="16">
        <v>92.99</v>
      </c>
      <c r="R125" s="18">
        <v>0</v>
      </c>
      <c r="S125" s="18">
        <v>0</v>
      </c>
      <c r="T125" s="18">
        <v>0</v>
      </c>
      <c r="U125" s="18">
        <v>0</v>
      </c>
      <c r="V125" s="16">
        <v>0</v>
      </c>
      <c r="W125" s="16">
        <v>92.99</v>
      </c>
      <c r="X125" s="16">
        <v>0</v>
      </c>
    </row>
    <row r="126" spans="1:24">
      <c r="A126" s="68" t="s">
        <v>1087</v>
      </c>
      <c r="B126" s="14"/>
      <c r="C126" s="16">
        <v>100</v>
      </c>
      <c r="D126" s="17">
        <v>59.17</v>
      </c>
      <c r="E126" s="18">
        <v>6</v>
      </c>
      <c r="F126" s="16">
        <v>100</v>
      </c>
      <c r="G126" s="16">
        <v>600</v>
      </c>
      <c r="H126" s="18">
        <v>0</v>
      </c>
      <c r="I126" s="16">
        <v>0</v>
      </c>
      <c r="J126" s="16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6</v>
      </c>
      <c r="P126" s="16">
        <v>100</v>
      </c>
      <c r="Q126" s="16">
        <v>600</v>
      </c>
      <c r="R126" s="18">
        <v>0</v>
      </c>
      <c r="S126" s="18">
        <v>0</v>
      </c>
      <c r="T126" s="18">
        <v>0</v>
      </c>
      <c r="U126" s="18">
        <v>0</v>
      </c>
      <c r="V126" s="16">
        <v>0</v>
      </c>
      <c r="W126" s="16">
        <v>100</v>
      </c>
      <c r="X126" s="16">
        <v>0</v>
      </c>
    </row>
    <row r="127" spans="1:24">
      <c r="A127" s="68" t="s">
        <v>1088</v>
      </c>
      <c r="B127" s="14"/>
      <c r="C127" s="16">
        <v>50</v>
      </c>
      <c r="D127" s="17">
        <v>59.17</v>
      </c>
      <c r="E127" s="18">
        <v>4</v>
      </c>
      <c r="F127" s="16">
        <v>50</v>
      </c>
      <c r="G127" s="16">
        <v>200</v>
      </c>
      <c r="H127" s="18">
        <v>0</v>
      </c>
      <c r="I127" s="16">
        <v>0</v>
      </c>
      <c r="J127" s="16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4</v>
      </c>
      <c r="P127" s="16">
        <v>50</v>
      </c>
      <c r="Q127" s="16">
        <v>200</v>
      </c>
      <c r="R127" s="18">
        <v>0</v>
      </c>
      <c r="S127" s="18">
        <v>0</v>
      </c>
      <c r="T127" s="18">
        <v>0</v>
      </c>
      <c r="U127" s="18">
        <v>0</v>
      </c>
      <c r="V127" s="16">
        <v>0</v>
      </c>
      <c r="W127" s="16">
        <v>50</v>
      </c>
      <c r="X127" s="16">
        <v>0</v>
      </c>
    </row>
    <row r="128" spans="1:24">
      <c r="A128" s="68" t="s">
        <v>193</v>
      </c>
      <c r="B128" s="14" t="s">
        <v>1049</v>
      </c>
      <c r="C128" s="16">
        <v>65.989999999999995</v>
      </c>
      <c r="D128" s="17">
        <v>25.36</v>
      </c>
      <c r="E128" s="17">
        <v>2.4500000000000002</v>
      </c>
      <c r="F128" s="16">
        <v>65.928040816326998</v>
      </c>
      <c r="G128" s="16">
        <v>161.52369999999999</v>
      </c>
      <c r="H128" s="18">
        <v>0</v>
      </c>
      <c r="I128" s="16">
        <v>0</v>
      </c>
      <c r="J128" s="16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6">
        <v>0</v>
      </c>
      <c r="Q128" s="16">
        <v>0</v>
      </c>
      <c r="R128" s="17">
        <v>2.4500000000000002</v>
      </c>
      <c r="S128" s="17">
        <v>62.1</v>
      </c>
      <c r="T128" s="17">
        <v>1.8</v>
      </c>
      <c r="U128" s="18">
        <v>0</v>
      </c>
      <c r="V128" s="16">
        <v>0</v>
      </c>
      <c r="W128" s="16">
        <v>65.927999999999997</v>
      </c>
      <c r="X128" s="16">
        <v>161.52369999999999</v>
      </c>
    </row>
    <row r="129" spans="1:24">
      <c r="A129" s="68" t="s">
        <v>1089</v>
      </c>
      <c r="B129" s="14"/>
      <c r="C129" s="16">
        <v>1500</v>
      </c>
      <c r="D129" s="17">
        <v>33.81</v>
      </c>
      <c r="E129" s="18">
        <v>2</v>
      </c>
      <c r="F129" s="16">
        <v>1500</v>
      </c>
      <c r="G129" s="16">
        <v>3000</v>
      </c>
      <c r="H129" s="18">
        <v>0</v>
      </c>
      <c r="I129" s="16">
        <v>0</v>
      </c>
      <c r="J129" s="16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2</v>
      </c>
      <c r="P129" s="16">
        <v>1500</v>
      </c>
      <c r="Q129" s="16">
        <v>3000</v>
      </c>
      <c r="R129" s="18">
        <v>0</v>
      </c>
      <c r="S129" s="18">
        <v>0</v>
      </c>
      <c r="T129" s="18">
        <v>0</v>
      </c>
      <c r="U129" s="18">
        <v>0</v>
      </c>
      <c r="V129" s="16">
        <v>0</v>
      </c>
      <c r="W129" s="16">
        <v>1500</v>
      </c>
      <c r="X129" s="16">
        <v>0</v>
      </c>
    </row>
    <row r="130" spans="1:24">
      <c r="A130" s="68" t="s">
        <v>1090</v>
      </c>
      <c r="B130" s="14"/>
      <c r="C130" s="16">
        <v>250</v>
      </c>
      <c r="D130" s="17">
        <v>25.36</v>
      </c>
      <c r="E130" s="18">
        <v>3</v>
      </c>
      <c r="F130" s="16">
        <v>250</v>
      </c>
      <c r="G130" s="16">
        <v>750</v>
      </c>
      <c r="H130" s="18">
        <v>0</v>
      </c>
      <c r="I130" s="16">
        <v>0</v>
      </c>
      <c r="J130" s="16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3</v>
      </c>
      <c r="P130" s="16">
        <v>250</v>
      </c>
      <c r="Q130" s="16">
        <v>750</v>
      </c>
      <c r="R130" s="18">
        <v>0</v>
      </c>
      <c r="S130" s="18">
        <v>0</v>
      </c>
      <c r="T130" s="18">
        <v>0</v>
      </c>
      <c r="U130" s="18">
        <v>0</v>
      </c>
      <c r="V130" s="16">
        <v>0</v>
      </c>
      <c r="W130" s="16">
        <v>250</v>
      </c>
      <c r="X130" s="16">
        <v>0</v>
      </c>
    </row>
    <row r="131" spans="1:24">
      <c r="A131" s="68" t="s">
        <v>195</v>
      </c>
      <c r="B131" s="14" t="s">
        <v>1049</v>
      </c>
      <c r="C131" s="16">
        <v>121.9933</v>
      </c>
      <c r="D131" s="17">
        <v>25.36</v>
      </c>
      <c r="E131" s="17">
        <v>13.18</v>
      </c>
      <c r="F131" s="16">
        <v>121.98682094082</v>
      </c>
      <c r="G131" s="16">
        <v>1607.7863</v>
      </c>
      <c r="H131" s="18">
        <v>0</v>
      </c>
      <c r="I131" s="16">
        <v>0</v>
      </c>
      <c r="J131" s="16">
        <v>0</v>
      </c>
      <c r="K131" s="18">
        <v>0</v>
      </c>
      <c r="L131" s="18">
        <v>0</v>
      </c>
      <c r="M131" s="18">
        <v>0</v>
      </c>
      <c r="N131" s="18">
        <v>0</v>
      </c>
      <c r="O131" s="17">
        <v>13.12</v>
      </c>
      <c r="P131" s="16">
        <v>121.98865091463</v>
      </c>
      <c r="Q131" s="16">
        <v>1600.4911</v>
      </c>
      <c r="R131" s="17">
        <v>0.06</v>
      </c>
      <c r="S131" s="17">
        <v>1.5</v>
      </c>
      <c r="T131" s="17">
        <v>0</v>
      </c>
      <c r="U131" s="18">
        <v>0</v>
      </c>
      <c r="V131" s="16">
        <v>0</v>
      </c>
      <c r="W131" s="16">
        <v>121.58669999999999</v>
      </c>
      <c r="X131" s="16">
        <v>7.2952000000000004</v>
      </c>
    </row>
    <row r="132" spans="1:24">
      <c r="A132" s="68" t="s">
        <v>1091</v>
      </c>
      <c r="B132" s="14"/>
      <c r="C132" s="16">
        <v>182.99</v>
      </c>
      <c r="D132" s="17">
        <v>59.17</v>
      </c>
      <c r="E132" s="18">
        <v>11</v>
      </c>
      <c r="F132" s="16">
        <v>182.99</v>
      </c>
      <c r="G132" s="16">
        <v>2012.89</v>
      </c>
      <c r="H132" s="18">
        <v>0</v>
      </c>
      <c r="I132" s="16">
        <v>0</v>
      </c>
      <c r="J132" s="16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11</v>
      </c>
      <c r="P132" s="16">
        <v>182.99</v>
      </c>
      <c r="Q132" s="16">
        <v>2012.89</v>
      </c>
      <c r="R132" s="18">
        <v>0</v>
      </c>
      <c r="S132" s="18">
        <v>0</v>
      </c>
      <c r="T132" s="18">
        <v>0</v>
      </c>
      <c r="U132" s="18">
        <v>0</v>
      </c>
      <c r="V132" s="16">
        <v>0</v>
      </c>
      <c r="W132" s="16">
        <v>182.99</v>
      </c>
      <c r="X132" s="16">
        <v>0</v>
      </c>
    </row>
    <row r="133" spans="1:24">
      <c r="A133" s="68" t="s">
        <v>197</v>
      </c>
      <c r="B133" s="14" t="s">
        <v>1049</v>
      </c>
      <c r="C133" s="16">
        <v>139.9933</v>
      </c>
      <c r="D133" s="17">
        <v>25.36</v>
      </c>
      <c r="E133" s="18">
        <v>23.02</v>
      </c>
      <c r="F133" s="16">
        <v>139.99390964379</v>
      </c>
      <c r="G133" s="16">
        <v>3222.6597999999999</v>
      </c>
      <c r="H133" s="18">
        <v>6</v>
      </c>
      <c r="I133" s="16">
        <v>139.9933</v>
      </c>
      <c r="J133" s="16">
        <v>839.95979999999997</v>
      </c>
      <c r="K133" s="18">
        <v>0</v>
      </c>
      <c r="L133" s="18">
        <v>0</v>
      </c>
      <c r="M133" s="18">
        <v>0</v>
      </c>
      <c r="N133" s="18">
        <v>0</v>
      </c>
      <c r="O133" s="17">
        <v>11.3</v>
      </c>
      <c r="P133" s="16">
        <v>139.93135398230001</v>
      </c>
      <c r="Q133" s="16">
        <v>1581.2243000000001</v>
      </c>
      <c r="R133" s="17">
        <v>17.73</v>
      </c>
      <c r="S133" s="17">
        <v>449.5</v>
      </c>
      <c r="T133" s="17">
        <v>13.3</v>
      </c>
      <c r="U133" s="18">
        <v>0</v>
      </c>
      <c r="V133" s="16">
        <v>0</v>
      </c>
      <c r="W133" s="16">
        <v>139.9546</v>
      </c>
      <c r="X133" s="16">
        <v>2481.3951999999999</v>
      </c>
    </row>
    <row r="134" spans="1:24">
      <c r="A134" s="68" t="s">
        <v>1092</v>
      </c>
      <c r="B134" s="14"/>
      <c r="C134" s="16">
        <v>1271.99</v>
      </c>
      <c r="D134" s="17">
        <v>25.36</v>
      </c>
      <c r="E134" s="18">
        <v>1</v>
      </c>
      <c r="F134" s="16">
        <v>1271.99</v>
      </c>
      <c r="G134" s="16">
        <v>1271.99</v>
      </c>
      <c r="H134" s="18">
        <v>0</v>
      </c>
      <c r="I134" s="16">
        <v>0</v>
      </c>
      <c r="J134" s="16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1</v>
      </c>
      <c r="P134" s="16">
        <v>1271.99</v>
      </c>
      <c r="Q134" s="16">
        <v>1271.99</v>
      </c>
      <c r="R134" s="18">
        <v>0</v>
      </c>
      <c r="S134" s="18">
        <v>0</v>
      </c>
      <c r="T134" s="18">
        <v>0</v>
      </c>
      <c r="U134" s="18">
        <v>0</v>
      </c>
      <c r="V134" s="16">
        <v>0</v>
      </c>
      <c r="W134" s="16">
        <v>1271.99</v>
      </c>
      <c r="X134" s="16">
        <v>0</v>
      </c>
    </row>
    <row r="135" spans="1:24">
      <c r="A135" s="68" t="s">
        <v>199</v>
      </c>
      <c r="B135" s="14"/>
      <c r="C135" s="16">
        <v>92.5</v>
      </c>
      <c r="D135" s="17">
        <v>33.81</v>
      </c>
      <c r="E135" s="18">
        <v>1</v>
      </c>
      <c r="F135" s="16">
        <v>92.5</v>
      </c>
      <c r="G135" s="16">
        <v>92.5</v>
      </c>
      <c r="H135" s="18">
        <v>0</v>
      </c>
      <c r="I135" s="16">
        <v>0</v>
      </c>
      <c r="J135" s="16">
        <v>0</v>
      </c>
      <c r="K135" s="18">
        <v>0</v>
      </c>
      <c r="L135" s="18">
        <v>0</v>
      </c>
      <c r="M135" s="18">
        <v>0</v>
      </c>
      <c r="N135" s="18">
        <v>0</v>
      </c>
      <c r="O135" s="17">
        <v>0.23</v>
      </c>
      <c r="P135" s="16">
        <v>92.057826086956993</v>
      </c>
      <c r="Q135" s="16">
        <v>21.173300000000001</v>
      </c>
      <c r="R135" s="17">
        <v>0.77</v>
      </c>
      <c r="S135" s="17">
        <v>26.1</v>
      </c>
      <c r="T135" s="17">
        <v>0.8</v>
      </c>
      <c r="U135" s="18">
        <v>0</v>
      </c>
      <c r="V135" s="16">
        <v>0</v>
      </c>
      <c r="W135" s="16">
        <v>92.632199999999997</v>
      </c>
      <c r="X135" s="16">
        <v>71.326800000000006</v>
      </c>
    </row>
    <row r="136" spans="1:24">
      <c r="A136" s="68" t="s">
        <v>1093</v>
      </c>
      <c r="B136" s="14"/>
      <c r="C136" s="16">
        <v>38.99</v>
      </c>
      <c r="D136" s="17">
        <v>33.81</v>
      </c>
      <c r="E136" s="18">
        <v>3</v>
      </c>
      <c r="F136" s="16">
        <v>38.99</v>
      </c>
      <c r="G136" s="16">
        <v>116.97</v>
      </c>
      <c r="H136" s="18">
        <v>0</v>
      </c>
      <c r="I136" s="16">
        <v>0</v>
      </c>
      <c r="J136" s="16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3</v>
      </c>
      <c r="P136" s="16">
        <v>38.99</v>
      </c>
      <c r="Q136" s="16">
        <v>116.97</v>
      </c>
      <c r="R136" s="18">
        <v>0</v>
      </c>
      <c r="S136" s="18">
        <v>0</v>
      </c>
      <c r="T136" s="18">
        <v>0</v>
      </c>
      <c r="U136" s="18">
        <v>0</v>
      </c>
      <c r="V136" s="16">
        <v>0</v>
      </c>
      <c r="W136" s="16">
        <v>38.99</v>
      </c>
      <c r="X136" s="16">
        <v>0</v>
      </c>
    </row>
    <row r="137" spans="1:24">
      <c r="A137" s="68" t="s">
        <v>1094</v>
      </c>
      <c r="B137" s="14"/>
      <c r="C137" s="16">
        <v>20</v>
      </c>
      <c r="D137" s="17">
        <v>25.36</v>
      </c>
      <c r="E137" s="18">
        <v>2</v>
      </c>
      <c r="F137" s="16">
        <v>20</v>
      </c>
      <c r="G137" s="16">
        <v>40</v>
      </c>
      <c r="H137" s="18">
        <v>0</v>
      </c>
      <c r="I137" s="16">
        <v>0</v>
      </c>
      <c r="J137" s="16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2</v>
      </c>
      <c r="P137" s="16">
        <v>20</v>
      </c>
      <c r="Q137" s="16">
        <v>40</v>
      </c>
      <c r="R137" s="18">
        <v>0</v>
      </c>
      <c r="S137" s="18">
        <v>0</v>
      </c>
      <c r="T137" s="18">
        <v>0</v>
      </c>
      <c r="U137" s="18">
        <v>0</v>
      </c>
      <c r="V137" s="16">
        <v>0</v>
      </c>
      <c r="W137" s="16">
        <v>20</v>
      </c>
      <c r="X137" s="16">
        <v>0</v>
      </c>
    </row>
    <row r="138" spans="1:24">
      <c r="A138" s="68" t="s">
        <v>201</v>
      </c>
      <c r="B138" s="14"/>
      <c r="C138" s="16">
        <v>20</v>
      </c>
      <c r="D138" s="17">
        <v>25.36</v>
      </c>
      <c r="E138" s="18">
        <v>1</v>
      </c>
      <c r="F138" s="16">
        <v>20</v>
      </c>
      <c r="G138" s="16">
        <v>20</v>
      </c>
      <c r="H138" s="18">
        <v>1</v>
      </c>
      <c r="I138" s="16">
        <v>20</v>
      </c>
      <c r="J138" s="16">
        <v>20</v>
      </c>
      <c r="K138" s="18">
        <v>0</v>
      </c>
      <c r="L138" s="18">
        <v>0</v>
      </c>
      <c r="M138" s="18">
        <v>0</v>
      </c>
      <c r="N138" s="18">
        <v>0</v>
      </c>
      <c r="O138" s="18">
        <v>1</v>
      </c>
      <c r="P138" s="16">
        <v>20</v>
      </c>
      <c r="Q138" s="16">
        <v>20</v>
      </c>
      <c r="R138" s="18">
        <v>1</v>
      </c>
      <c r="S138" s="18">
        <v>25.4</v>
      </c>
      <c r="T138" s="18">
        <v>0.8</v>
      </c>
      <c r="U138" s="18">
        <v>0</v>
      </c>
      <c r="V138" s="16">
        <v>0</v>
      </c>
      <c r="W138" s="16">
        <v>20</v>
      </c>
      <c r="X138" s="16">
        <v>20</v>
      </c>
    </row>
    <row r="139" spans="1:24">
      <c r="A139" s="68" t="s">
        <v>1095</v>
      </c>
      <c r="B139" s="14"/>
      <c r="C139" s="16">
        <v>285</v>
      </c>
      <c r="D139" s="17">
        <v>59.17</v>
      </c>
      <c r="E139" s="18">
        <v>3</v>
      </c>
      <c r="F139" s="16">
        <v>285</v>
      </c>
      <c r="G139" s="16">
        <v>855</v>
      </c>
      <c r="H139" s="18">
        <v>4</v>
      </c>
      <c r="I139" s="16">
        <v>285</v>
      </c>
      <c r="J139" s="16">
        <v>1140</v>
      </c>
      <c r="K139" s="18">
        <v>0</v>
      </c>
      <c r="L139" s="18">
        <v>0</v>
      </c>
      <c r="M139" s="18">
        <v>0</v>
      </c>
      <c r="N139" s="18">
        <v>0</v>
      </c>
      <c r="O139" s="18">
        <v>7</v>
      </c>
      <c r="P139" s="16">
        <v>285</v>
      </c>
      <c r="Q139" s="16">
        <v>1995</v>
      </c>
      <c r="R139" s="18">
        <v>0</v>
      </c>
      <c r="S139" s="18">
        <v>0</v>
      </c>
      <c r="T139" s="18">
        <v>0</v>
      </c>
      <c r="U139" s="18">
        <v>0</v>
      </c>
      <c r="V139" s="16">
        <v>0</v>
      </c>
      <c r="W139" s="16">
        <v>285</v>
      </c>
      <c r="X139" s="16">
        <v>0</v>
      </c>
    </row>
    <row r="140" spans="1:24">
      <c r="A140" s="68" t="s">
        <v>203</v>
      </c>
      <c r="B140" s="14" t="s">
        <v>1045</v>
      </c>
      <c r="C140" s="16">
        <v>60.5</v>
      </c>
      <c r="D140" s="17">
        <v>25.36</v>
      </c>
      <c r="E140" s="17">
        <v>4.6399999999999997</v>
      </c>
      <c r="F140" s="16">
        <v>60.531293103448</v>
      </c>
      <c r="G140" s="16">
        <v>280.86520000000002</v>
      </c>
      <c r="H140" s="18">
        <v>0</v>
      </c>
      <c r="I140" s="16">
        <v>0</v>
      </c>
      <c r="J140" s="16">
        <v>0</v>
      </c>
      <c r="K140" s="18">
        <v>0</v>
      </c>
      <c r="L140" s="18">
        <v>0</v>
      </c>
      <c r="M140" s="18">
        <v>0</v>
      </c>
      <c r="N140" s="18">
        <v>0</v>
      </c>
      <c r="O140" s="17">
        <v>4.6399999999999997</v>
      </c>
      <c r="P140" s="16">
        <v>60.477844827585997</v>
      </c>
      <c r="Q140" s="16">
        <v>280.61720000000003</v>
      </c>
      <c r="R140" s="18">
        <v>0</v>
      </c>
      <c r="S140" s="18">
        <v>0.1</v>
      </c>
      <c r="T140" s="18">
        <v>0</v>
      </c>
      <c r="U140" s="18">
        <v>0</v>
      </c>
      <c r="V140" s="16">
        <v>0</v>
      </c>
      <c r="W140" s="16">
        <v>60.5</v>
      </c>
      <c r="X140" s="16">
        <v>0.24809999999999999</v>
      </c>
    </row>
    <row r="141" spans="1:24">
      <c r="A141" s="68" t="s">
        <v>205</v>
      </c>
      <c r="B141" s="14" t="s">
        <v>1045</v>
      </c>
      <c r="C141" s="16">
        <v>49.493299999999998</v>
      </c>
      <c r="D141" s="17">
        <v>25.36</v>
      </c>
      <c r="E141" s="17">
        <v>4.66</v>
      </c>
      <c r="F141" s="16">
        <v>49.443390557939999</v>
      </c>
      <c r="G141" s="16">
        <v>230.40620000000001</v>
      </c>
      <c r="H141" s="18">
        <v>0</v>
      </c>
      <c r="I141" s="16">
        <v>0</v>
      </c>
      <c r="J141" s="16">
        <v>0</v>
      </c>
      <c r="K141" s="18">
        <v>0</v>
      </c>
      <c r="L141" s="18">
        <v>0</v>
      </c>
      <c r="M141" s="18">
        <v>0</v>
      </c>
      <c r="N141" s="18">
        <v>0</v>
      </c>
      <c r="O141" s="17">
        <v>2.16</v>
      </c>
      <c r="P141" s="16">
        <v>49.401666666666998</v>
      </c>
      <c r="Q141" s="16">
        <v>106.7076</v>
      </c>
      <c r="R141" s="17">
        <v>2.5</v>
      </c>
      <c r="S141" s="17">
        <v>63.4</v>
      </c>
      <c r="T141" s="17">
        <v>1.9</v>
      </c>
      <c r="U141" s="18">
        <v>0</v>
      </c>
      <c r="V141" s="16">
        <v>0</v>
      </c>
      <c r="W141" s="16">
        <v>49.479399999999998</v>
      </c>
      <c r="X141" s="16">
        <v>123.6986</v>
      </c>
    </row>
    <row r="142" spans="1:24">
      <c r="A142" s="68" t="s">
        <v>207</v>
      </c>
      <c r="B142" s="14" t="s">
        <v>1045</v>
      </c>
      <c r="C142" s="16">
        <v>157.27170000000001</v>
      </c>
      <c r="D142" s="17">
        <v>25.36</v>
      </c>
      <c r="E142" s="17">
        <v>9.61</v>
      </c>
      <c r="F142" s="16">
        <v>157.28315296566001</v>
      </c>
      <c r="G142" s="16">
        <v>1511.4911</v>
      </c>
      <c r="H142" s="18">
        <v>30</v>
      </c>
      <c r="I142" s="16">
        <v>157.27170000000001</v>
      </c>
      <c r="J142" s="16">
        <v>4718.1509999999998</v>
      </c>
      <c r="K142" s="18">
        <v>0</v>
      </c>
      <c r="L142" s="18">
        <v>0</v>
      </c>
      <c r="M142" s="18">
        <v>0</v>
      </c>
      <c r="N142" s="18">
        <v>0</v>
      </c>
      <c r="O142" s="17">
        <v>29.11</v>
      </c>
      <c r="P142" s="16">
        <v>157.27116111302001</v>
      </c>
      <c r="Q142" s="16">
        <v>4578.1634999999997</v>
      </c>
      <c r="R142" s="17">
        <v>10.5</v>
      </c>
      <c r="S142" s="17">
        <v>266.3</v>
      </c>
      <c r="T142" s="17">
        <v>7.9</v>
      </c>
      <c r="U142" s="18">
        <v>0</v>
      </c>
      <c r="V142" s="16">
        <v>0</v>
      </c>
      <c r="W142" s="16">
        <v>157.28370000000001</v>
      </c>
      <c r="X142" s="16">
        <v>1651.4786999999999</v>
      </c>
    </row>
    <row r="143" spans="1:24">
      <c r="A143" s="68" t="s">
        <v>209</v>
      </c>
      <c r="B143" s="14"/>
      <c r="C143" s="16">
        <v>61.333300000000001</v>
      </c>
      <c r="D143" s="17">
        <v>33.81</v>
      </c>
      <c r="E143" s="17">
        <v>22.42</v>
      </c>
      <c r="F143" s="16">
        <v>61.345062444245997</v>
      </c>
      <c r="G143" s="16">
        <v>1375.3562999999999</v>
      </c>
      <c r="H143" s="18">
        <v>14</v>
      </c>
      <c r="I143" s="16">
        <v>52.571399999999997</v>
      </c>
      <c r="J143" s="16">
        <v>735.99959999999999</v>
      </c>
      <c r="K143" s="18">
        <v>0</v>
      </c>
      <c r="L143" s="18">
        <v>0</v>
      </c>
      <c r="M143" s="18">
        <v>0</v>
      </c>
      <c r="N143" s="18">
        <v>0</v>
      </c>
      <c r="O143" s="17">
        <v>24.85</v>
      </c>
      <c r="P143" s="16">
        <v>56.397018108651999</v>
      </c>
      <c r="Q143" s="16">
        <v>1401.4658999999999</v>
      </c>
      <c r="R143" s="17">
        <v>11.57</v>
      </c>
      <c r="S143" s="17">
        <v>391.3</v>
      </c>
      <c r="T143" s="17">
        <v>11.6</v>
      </c>
      <c r="U143" s="18">
        <v>0</v>
      </c>
      <c r="V143" s="16">
        <v>0</v>
      </c>
      <c r="W143" s="16">
        <v>61.356099999999998</v>
      </c>
      <c r="X143" s="16">
        <v>709.89</v>
      </c>
    </row>
    <row r="144" spans="1:24">
      <c r="A144" s="68" t="s">
        <v>1096</v>
      </c>
      <c r="B144" s="14" t="s">
        <v>1045</v>
      </c>
      <c r="C144" s="16">
        <v>35.333300000000001</v>
      </c>
      <c r="D144" s="17">
        <v>25.36</v>
      </c>
      <c r="E144" s="18">
        <v>2</v>
      </c>
      <c r="F144" s="16">
        <v>35.333300000000001</v>
      </c>
      <c r="G144" s="16">
        <v>70.666600000000003</v>
      </c>
      <c r="H144" s="18">
        <v>0</v>
      </c>
      <c r="I144" s="16">
        <v>0</v>
      </c>
      <c r="J144" s="16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2</v>
      </c>
      <c r="P144" s="16">
        <v>35.333300000000001</v>
      </c>
      <c r="Q144" s="16">
        <v>70.666600000000003</v>
      </c>
      <c r="R144" s="18">
        <v>0</v>
      </c>
      <c r="S144" s="18">
        <v>0</v>
      </c>
      <c r="T144" s="18">
        <v>0</v>
      </c>
      <c r="U144" s="18">
        <v>0</v>
      </c>
      <c r="V144" s="16">
        <v>0</v>
      </c>
      <c r="W144" s="16">
        <v>35.333300000000001</v>
      </c>
      <c r="X144" s="16">
        <v>0</v>
      </c>
    </row>
    <row r="145" spans="1:24">
      <c r="A145" s="68" t="s">
        <v>211</v>
      </c>
      <c r="B145" s="14"/>
      <c r="C145" s="16">
        <v>100</v>
      </c>
      <c r="D145" s="17">
        <v>25.36</v>
      </c>
      <c r="E145" s="17">
        <v>2.64</v>
      </c>
      <c r="F145" s="16">
        <v>99.935606060606005</v>
      </c>
      <c r="G145" s="16">
        <v>263.83</v>
      </c>
      <c r="H145" s="18">
        <v>0</v>
      </c>
      <c r="I145" s="16">
        <v>0</v>
      </c>
      <c r="J145" s="16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0.95</v>
      </c>
      <c r="P145" s="16">
        <v>100.11578947368</v>
      </c>
      <c r="Q145" s="16">
        <v>95.11</v>
      </c>
      <c r="R145" s="17">
        <v>1.69</v>
      </c>
      <c r="S145" s="17">
        <v>42.8</v>
      </c>
      <c r="T145" s="17">
        <v>1.3</v>
      </c>
      <c r="U145" s="18">
        <v>0</v>
      </c>
      <c r="V145" s="16">
        <v>0</v>
      </c>
      <c r="W145" s="16">
        <v>99.834299999999999</v>
      </c>
      <c r="X145" s="16">
        <v>168.72</v>
      </c>
    </row>
    <row r="146" spans="1:24">
      <c r="A146" s="68" t="s">
        <v>213</v>
      </c>
      <c r="B146" s="14" t="s">
        <v>1045</v>
      </c>
      <c r="C146" s="16">
        <v>47.666699999999999</v>
      </c>
      <c r="D146" s="17">
        <v>25.36</v>
      </c>
      <c r="E146" s="18">
        <v>11</v>
      </c>
      <c r="F146" s="16">
        <v>47.666699999999999</v>
      </c>
      <c r="G146" s="16">
        <v>524.33370000000002</v>
      </c>
      <c r="H146" s="18">
        <v>6</v>
      </c>
      <c r="I146" s="16">
        <v>23.833349999999999</v>
      </c>
      <c r="J146" s="16">
        <v>143.0001</v>
      </c>
      <c r="K146" s="18">
        <v>0</v>
      </c>
      <c r="L146" s="18">
        <v>0</v>
      </c>
      <c r="M146" s="18">
        <v>0</v>
      </c>
      <c r="N146" s="18">
        <v>0</v>
      </c>
      <c r="O146" s="17">
        <v>9.58</v>
      </c>
      <c r="P146" s="16">
        <v>32.725824634656</v>
      </c>
      <c r="Q146" s="16">
        <v>313.51339999999999</v>
      </c>
      <c r="R146" s="17">
        <v>7.42</v>
      </c>
      <c r="S146" s="17">
        <v>188.2</v>
      </c>
      <c r="T146" s="17">
        <v>5.6</v>
      </c>
      <c r="U146" s="18">
        <v>0</v>
      </c>
      <c r="V146" s="16">
        <v>0</v>
      </c>
      <c r="W146" s="16">
        <v>47.684699999999999</v>
      </c>
      <c r="X146" s="16">
        <v>353.82040000000001</v>
      </c>
    </row>
    <row r="147" spans="1:24">
      <c r="A147" s="68" t="s">
        <v>215</v>
      </c>
      <c r="B147" s="14"/>
      <c r="C147" s="16">
        <v>110</v>
      </c>
      <c r="D147" s="17">
        <v>25.36</v>
      </c>
      <c r="E147" s="17">
        <v>5.75</v>
      </c>
      <c r="F147" s="16">
        <v>109.96747826087</v>
      </c>
      <c r="G147" s="16">
        <v>632.31299999999999</v>
      </c>
      <c r="H147" s="18">
        <v>0</v>
      </c>
      <c r="I147" s="16">
        <v>0</v>
      </c>
      <c r="J147" s="16">
        <v>0</v>
      </c>
      <c r="K147" s="18">
        <v>0</v>
      </c>
      <c r="L147" s="18">
        <v>0</v>
      </c>
      <c r="M147" s="18">
        <v>0</v>
      </c>
      <c r="N147" s="18">
        <v>0</v>
      </c>
      <c r="O147" s="17">
        <v>1.45</v>
      </c>
      <c r="P147" s="16">
        <v>109.93931034483001</v>
      </c>
      <c r="Q147" s="16">
        <v>159.41200000000001</v>
      </c>
      <c r="R147" s="17">
        <v>4.3</v>
      </c>
      <c r="S147" s="17">
        <v>109</v>
      </c>
      <c r="T147" s="17">
        <v>3.2</v>
      </c>
      <c r="U147" s="18">
        <v>0</v>
      </c>
      <c r="V147" s="16">
        <v>0</v>
      </c>
      <c r="W147" s="16">
        <v>109.977</v>
      </c>
      <c r="X147" s="16">
        <v>472.90100000000001</v>
      </c>
    </row>
    <row r="148" spans="1:24">
      <c r="A148" s="68" t="s">
        <v>217</v>
      </c>
      <c r="B148" s="14"/>
      <c r="C148" s="16">
        <v>79.83</v>
      </c>
      <c r="D148" s="17">
        <v>25.36</v>
      </c>
      <c r="E148" s="18">
        <v>2</v>
      </c>
      <c r="F148" s="16">
        <v>79.83</v>
      </c>
      <c r="G148" s="16">
        <v>159.66</v>
      </c>
      <c r="H148" s="18">
        <v>0</v>
      </c>
      <c r="I148" s="16">
        <v>0</v>
      </c>
      <c r="J148" s="16">
        <v>0</v>
      </c>
      <c r="K148" s="18">
        <v>0</v>
      </c>
      <c r="L148" s="18">
        <v>0</v>
      </c>
      <c r="M148" s="18">
        <v>0</v>
      </c>
      <c r="N148" s="18">
        <v>0</v>
      </c>
      <c r="O148" s="17">
        <v>0.05</v>
      </c>
      <c r="P148" s="16">
        <v>77.754000000000005</v>
      </c>
      <c r="Q148" s="16">
        <v>3.8877000000000002</v>
      </c>
      <c r="R148" s="18">
        <v>1.95</v>
      </c>
      <c r="S148" s="18">
        <v>49.5</v>
      </c>
      <c r="T148" s="18">
        <v>1.5</v>
      </c>
      <c r="U148" s="18">
        <v>0</v>
      </c>
      <c r="V148" s="16">
        <v>0</v>
      </c>
      <c r="W148" s="16">
        <v>79.883200000000002</v>
      </c>
      <c r="X148" s="16">
        <v>155.7723</v>
      </c>
    </row>
    <row r="149" spans="1:24">
      <c r="A149" s="68" t="s">
        <v>1097</v>
      </c>
      <c r="B149" s="14"/>
      <c r="C149" s="16">
        <v>151.80000000000001</v>
      </c>
      <c r="D149" s="17">
        <v>25.36</v>
      </c>
      <c r="E149" s="18">
        <v>1</v>
      </c>
      <c r="F149" s="16">
        <v>151.80000000000001</v>
      </c>
      <c r="G149" s="16">
        <v>151.80000000000001</v>
      </c>
      <c r="H149" s="18">
        <v>0</v>
      </c>
      <c r="I149" s="16">
        <v>0</v>
      </c>
      <c r="J149" s="16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1</v>
      </c>
      <c r="P149" s="16">
        <v>151.80000000000001</v>
      </c>
      <c r="Q149" s="16">
        <v>151.80000000000001</v>
      </c>
      <c r="R149" s="18">
        <v>0</v>
      </c>
      <c r="S149" s="18">
        <v>0</v>
      </c>
      <c r="T149" s="18">
        <v>0</v>
      </c>
      <c r="U149" s="18">
        <v>0</v>
      </c>
      <c r="V149" s="16">
        <v>0</v>
      </c>
      <c r="W149" s="16">
        <v>151.80000000000001</v>
      </c>
      <c r="X149" s="16">
        <v>0</v>
      </c>
    </row>
    <row r="150" spans="1:24">
      <c r="A150" s="68" t="s">
        <v>1098</v>
      </c>
      <c r="B150" s="14"/>
      <c r="C150" s="16">
        <v>83.99</v>
      </c>
      <c r="D150" s="17">
        <v>25.36</v>
      </c>
      <c r="E150" s="18">
        <v>10</v>
      </c>
      <c r="F150" s="16">
        <v>83.99</v>
      </c>
      <c r="G150" s="16">
        <v>839.9</v>
      </c>
      <c r="H150" s="18">
        <v>0</v>
      </c>
      <c r="I150" s="16">
        <v>0</v>
      </c>
      <c r="J150" s="16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10</v>
      </c>
      <c r="P150" s="16">
        <v>83.99</v>
      </c>
      <c r="Q150" s="16">
        <v>839.9</v>
      </c>
      <c r="R150" s="18">
        <v>0</v>
      </c>
      <c r="S150" s="18">
        <v>0</v>
      </c>
      <c r="T150" s="18">
        <v>0</v>
      </c>
      <c r="U150" s="18">
        <v>0</v>
      </c>
      <c r="V150" s="16">
        <v>0</v>
      </c>
      <c r="W150" s="16">
        <v>83.99</v>
      </c>
      <c r="X150" s="16">
        <v>0</v>
      </c>
    </row>
    <row r="151" spans="1:24">
      <c r="A151" s="68" t="s">
        <v>219</v>
      </c>
      <c r="B151" s="14"/>
      <c r="C151" s="16">
        <v>29.993300000000001</v>
      </c>
      <c r="D151" s="17">
        <v>25.36</v>
      </c>
      <c r="E151" s="17">
        <v>17.690000000000001</v>
      </c>
      <c r="F151" s="16">
        <v>29.991605426795001</v>
      </c>
      <c r="G151" s="16">
        <v>530.55150000000003</v>
      </c>
      <c r="H151" s="18">
        <v>0</v>
      </c>
      <c r="I151" s="16">
        <v>0</v>
      </c>
      <c r="J151" s="16">
        <v>0</v>
      </c>
      <c r="K151" s="18">
        <v>0</v>
      </c>
      <c r="L151" s="18">
        <v>0</v>
      </c>
      <c r="M151" s="18">
        <v>0</v>
      </c>
      <c r="N151" s="18">
        <v>0</v>
      </c>
      <c r="O151" s="17">
        <v>16.579999999999998</v>
      </c>
      <c r="P151" s="16">
        <v>29.998908323281</v>
      </c>
      <c r="Q151" s="16">
        <v>497.38189999999997</v>
      </c>
      <c r="R151" s="17">
        <v>1.1100000000000001</v>
      </c>
      <c r="S151" s="17">
        <v>28.1</v>
      </c>
      <c r="T151" s="17">
        <v>0.8</v>
      </c>
      <c r="U151" s="18">
        <v>0</v>
      </c>
      <c r="V151" s="16">
        <v>0</v>
      </c>
      <c r="W151" s="16">
        <v>29.8825</v>
      </c>
      <c r="X151" s="16">
        <v>33.169600000000003</v>
      </c>
    </row>
    <row r="152" spans="1:24">
      <c r="A152" s="68" t="s">
        <v>221</v>
      </c>
      <c r="B152" s="14"/>
      <c r="C152" s="16">
        <v>49.993299999999998</v>
      </c>
      <c r="D152" s="17">
        <v>25.36</v>
      </c>
      <c r="E152" s="17">
        <v>10.37</v>
      </c>
      <c r="F152" s="16">
        <v>50.006316297010997</v>
      </c>
      <c r="G152" s="16">
        <v>518.56550000000004</v>
      </c>
      <c r="H152" s="18">
        <v>0</v>
      </c>
      <c r="I152" s="16">
        <v>0</v>
      </c>
      <c r="J152" s="16">
        <v>0</v>
      </c>
      <c r="K152" s="18">
        <v>0</v>
      </c>
      <c r="L152" s="18">
        <v>0</v>
      </c>
      <c r="M152" s="18">
        <v>0</v>
      </c>
      <c r="N152" s="18">
        <v>0</v>
      </c>
      <c r="O152" s="17">
        <v>0.76</v>
      </c>
      <c r="P152" s="16">
        <v>49.677500000000002</v>
      </c>
      <c r="Q152" s="16">
        <v>37.754899999999999</v>
      </c>
      <c r="R152" s="17">
        <v>9.6199999999999992</v>
      </c>
      <c r="S152" s="17">
        <v>243.9</v>
      </c>
      <c r="T152" s="17">
        <v>7.2</v>
      </c>
      <c r="U152" s="18">
        <v>0</v>
      </c>
      <c r="V152" s="16">
        <v>0</v>
      </c>
      <c r="W152" s="16">
        <v>49.9803</v>
      </c>
      <c r="X152" s="16">
        <v>480.81060000000002</v>
      </c>
    </row>
    <row r="153" spans="1:24">
      <c r="A153" s="68" t="s">
        <v>223</v>
      </c>
      <c r="B153" s="14"/>
      <c r="C153" s="16">
        <v>43.93</v>
      </c>
      <c r="D153" s="17">
        <v>25.36</v>
      </c>
      <c r="E153" s="17">
        <v>8.77</v>
      </c>
      <c r="F153" s="16">
        <v>43.939521094641002</v>
      </c>
      <c r="G153" s="16">
        <v>385.34960000000001</v>
      </c>
      <c r="H153" s="18">
        <v>0</v>
      </c>
      <c r="I153" s="16">
        <v>0</v>
      </c>
      <c r="J153" s="16">
        <v>0</v>
      </c>
      <c r="K153" s="18">
        <v>0</v>
      </c>
      <c r="L153" s="18">
        <v>0</v>
      </c>
      <c r="M153" s="18">
        <v>0</v>
      </c>
      <c r="N153" s="18">
        <v>0</v>
      </c>
      <c r="O153" s="17">
        <v>8.77</v>
      </c>
      <c r="P153" s="16">
        <v>43.946533637400002</v>
      </c>
      <c r="Q153" s="16">
        <v>385.41109999999998</v>
      </c>
      <c r="R153" s="18">
        <v>0</v>
      </c>
      <c r="S153" s="18">
        <v>0</v>
      </c>
      <c r="T153" s="18">
        <v>0</v>
      </c>
      <c r="U153" s="18">
        <v>0</v>
      </c>
      <c r="V153" s="16">
        <v>0</v>
      </c>
      <c r="W153" s="16">
        <v>43.93</v>
      </c>
      <c r="X153" s="16">
        <v>-6.1499999999999999E-2</v>
      </c>
    </row>
    <row r="154" spans="1:24">
      <c r="A154" s="68" t="s">
        <v>225</v>
      </c>
      <c r="B154" s="14"/>
      <c r="C154" s="16">
        <v>39.99</v>
      </c>
      <c r="D154" s="17">
        <v>25.36</v>
      </c>
      <c r="E154" s="17">
        <v>11.53</v>
      </c>
      <c r="F154" s="16">
        <v>39.999019947961997</v>
      </c>
      <c r="G154" s="16">
        <v>461.18869999999998</v>
      </c>
      <c r="H154" s="18">
        <v>0</v>
      </c>
      <c r="I154" s="16">
        <v>0</v>
      </c>
      <c r="J154" s="16">
        <v>0</v>
      </c>
      <c r="K154" s="18">
        <v>0</v>
      </c>
      <c r="L154" s="18">
        <v>0</v>
      </c>
      <c r="M154" s="18">
        <v>0</v>
      </c>
      <c r="N154" s="18">
        <v>0</v>
      </c>
      <c r="O154" s="17">
        <v>11.53</v>
      </c>
      <c r="P154" s="16">
        <v>40.003876843017999</v>
      </c>
      <c r="Q154" s="16">
        <v>461.24470000000002</v>
      </c>
      <c r="R154" s="18">
        <v>0</v>
      </c>
      <c r="S154" s="18">
        <v>0</v>
      </c>
      <c r="T154" s="18">
        <v>0</v>
      </c>
      <c r="U154" s="18">
        <v>0</v>
      </c>
      <c r="V154" s="16">
        <v>0</v>
      </c>
      <c r="W154" s="16">
        <v>39.99</v>
      </c>
      <c r="X154" s="16">
        <v>-5.6000000000000001E-2</v>
      </c>
    </row>
    <row r="155" spans="1:24">
      <c r="A155" s="68" t="s">
        <v>227</v>
      </c>
      <c r="B155" s="14"/>
      <c r="C155" s="16">
        <v>38.99</v>
      </c>
      <c r="D155" s="17">
        <v>25.36</v>
      </c>
      <c r="E155" s="17">
        <v>13.38</v>
      </c>
      <c r="F155" s="16">
        <v>38.976591928250997</v>
      </c>
      <c r="G155" s="16">
        <v>521.5068</v>
      </c>
      <c r="H155" s="18">
        <v>0</v>
      </c>
      <c r="I155" s="16">
        <v>0</v>
      </c>
      <c r="J155" s="16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8</v>
      </c>
      <c r="P155" s="16">
        <v>38.99</v>
      </c>
      <c r="Q155" s="16">
        <v>311.92</v>
      </c>
      <c r="R155" s="17">
        <v>5.38</v>
      </c>
      <c r="S155" s="17">
        <v>136.30000000000001</v>
      </c>
      <c r="T155" s="17">
        <v>4</v>
      </c>
      <c r="U155" s="18">
        <v>0</v>
      </c>
      <c r="V155" s="16">
        <v>0</v>
      </c>
      <c r="W155" s="16">
        <v>38.956699999999998</v>
      </c>
      <c r="X155" s="16">
        <v>209.58680000000001</v>
      </c>
    </row>
    <row r="156" spans="1:24">
      <c r="A156" s="68" t="s">
        <v>1099</v>
      </c>
      <c r="B156" s="14"/>
      <c r="C156" s="16">
        <v>30.8</v>
      </c>
      <c r="D156" s="17">
        <v>25.36</v>
      </c>
      <c r="E156" s="17">
        <v>2.65</v>
      </c>
      <c r="F156" s="16">
        <v>30.826716981132002</v>
      </c>
      <c r="G156" s="16">
        <v>81.690799999999996</v>
      </c>
      <c r="H156" s="18">
        <v>0</v>
      </c>
      <c r="I156" s="16">
        <v>0</v>
      </c>
      <c r="J156" s="16">
        <v>0</v>
      </c>
      <c r="K156" s="18">
        <v>0</v>
      </c>
      <c r="L156" s="18">
        <v>0</v>
      </c>
      <c r="M156" s="18">
        <v>0</v>
      </c>
      <c r="N156" s="18">
        <v>0</v>
      </c>
      <c r="O156" s="17">
        <v>2.65</v>
      </c>
      <c r="P156" s="16">
        <v>30.826716981132002</v>
      </c>
      <c r="Q156" s="16">
        <v>81.690799999999996</v>
      </c>
      <c r="R156" s="18">
        <v>0</v>
      </c>
      <c r="S156" s="18">
        <v>0</v>
      </c>
      <c r="T156" s="18">
        <v>0</v>
      </c>
      <c r="U156" s="18">
        <v>0</v>
      </c>
      <c r="V156" s="16">
        <v>0</v>
      </c>
      <c r="W156" s="16">
        <v>30.8</v>
      </c>
      <c r="X156" s="16">
        <v>0</v>
      </c>
    </row>
    <row r="157" spans="1:24">
      <c r="A157" s="68" t="s">
        <v>229</v>
      </c>
      <c r="B157" s="14"/>
      <c r="C157" s="16">
        <v>26</v>
      </c>
      <c r="D157" s="17">
        <v>25.36</v>
      </c>
      <c r="E157" s="18">
        <v>10.95</v>
      </c>
      <c r="F157" s="16">
        <v>25.994063926940999</v>
      </c>
      <c r="G157" s="16">
        <v>284.63499999999999</v>
      </c>
      <c r="H157" s="18">
        <v>0</v>
      </c>
      <c r="I157" s="16">
        <v>0</v>
      </c>
      <c r="J157" s="16">
        <v>0</v>
      </c>
      <c r="K157" s="18">
        <v>0</v>
      </c>
      <c r="L157" s="18">
        <v>0</v>
      </c>
      <c r="M157" s="18">
        <v>0</v>
      </c>
      <c r="N157" s="18">
        <v>0</v>
      </c>
      <c r="O157" s="17">
        <v>5.49</v>
      </c>
      <c r="P157" s="16">
        <v>25.998579234973</v>
      </c>
      <c r="Q157" s="16">
        <v>142.73220000000001</v>
      </c>
      <c r="R157" s="17">
        <v>5.46</v>
      </c>
      <c r="S157" s="17">
        <v>138.4</v>
      </c>
      <c r="T157" s="17">
        <v>4.0999999999999996</v>
      </c>
      <c r="U157" s="18">
        <v>0</v>
      </c>
      <c r="V157" s="16">
        <v>0</v>
      </c>
      <c r="W157" s="16">
        <v>25.9895</v>
      </c>
      <c r="X157" s="16">
        <v>141.90280000000001</v>
      </c>
    </row>
    <row r="158" spans="1:24">
      <c r="A158" s="68" t="s">
        <v>1100</v>
      </c>
      <c r="B158" s="14"/>
      <c r="C158" s="16">
        <v>56</v>
      </c>
      <c r="D158" s="17">
        <v>25.36</v>
      </c>
      <c r="E158" s="18">
        <v>2</v>
      </c>
      <c r="F158" s="16">
        <v>56</v>
      </c>
      <c r="G158" s="16">
        <v>112</v>
      </c>
      <c r="H158" s="18">
        <v>0</v>
      </c>
      <c r="I158" s="16">
        <v>0</v>
      </c>
      <c r="J158" s="16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2</v>
      </c>
      <c r="P158" s="16">
        <v>56</v>
      </c>
      <c r="Q158" s="16">
        <v>112</v>
      </c>
      <c r="R158" s="18">
        <v>0</v>
      </c>
      <c r="S158" s="18">
        <v>0</v>
      </c>
      <c r="T158" s="18">
        <v>0</v>
      </c>
      <c r="U158" s="18">
        <v>0</v>
      </c>
      <c r="V158" s="16">
        <v>0</v>
      </c>
      <c r="W158" s="16">
        <v>56</v>
      </c>
      <c r="X158" s="16">
        <v>0</v>
      </c>
    </row>
    <row r="159" spans="1:24">
      <c r="A159" s="68" t="s">
        <v>231</v>
      </c>
      <c r="B159" s="14" t="s">
        <v>1049</v>
      </c>
      <c r="C159" s="16">
        <v>139.99</v>
      </c>
      <c r="D159" s="17">
        <v>25.36</v>
      </c>
      <c r="E159" s="17">
        <v>1.54</v>
      </c>
      <c r="F159" s="16">
        <v>139.54454545454999</v>
      </c>
      <c r="G159" s="16">
        <v>214.89859999999999</v>
      </c>
      <c r="H159" s="18">
        <v>0</v>
      </c>
      <c r="I159" s="16">
        <v>0</v>
      </c>
      <c r="J159" s="16">
        <v>0</v>
      </c>
      <c r="K159" s="18">
        <v>0</v>
      </c>
      <c r="L159" s="18">
        <v>0</v>
      </c>
      <c r="M159" s="18">
        <v>0</v>
      </c>
      <c r="N159" s="18">
        <v>0</v>
      </c>
      <c r="O159" s="17">
        <v>1.54</v>
      </c>
      <c r="P159" s="16">
        <v>140.17181818181999</v>
      </c>
      <c r="Q159" s="16">
        <v>215.8646</v>
      </c>
      <c r="R159" s="29">
        <v>-0.01</v>
      </c>
      <c r="S159" s="29">
        <v>-0.2</v>
      </c>
      <c r="T159" s="29">
        <v>0</v>
      </c>
      <c r="U159" s="29">
        <v>0</v>
      </c>
      <c r="V159" s="16">
        <v>0</v>
      </c>
      <c r="W159" s="16">
        <v>96.59</v>
      </c>
      <c r="X159" s="16">
        <v>-0.96589999999999998</v>
      </c>
    </row>
    <row r="160" spans="1:24">
      <c r="A160" s="68" t="s">
        <v>1101</v>
      </c>
      <c r="B160" s="14"/>
      <c r="C160" s="16">
        <v>0</v>
      </c>
      <c r="D160" s="17">
        <v>25.36</v>
      </c>
      <c r="E160" s="18">
        <v>3</v>
      </c>
      <c r="F160" s="16">
        <v>0</v>
      </c>
      <c r="G160" s="16">
        <v>0</v>
      </c>
      <c r="H160" s="18">
        <v>0</v>
      </c>
      <c r="I160" s="16">
        <v>0</v>
      </c>
      <c r="J160" s="16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3</v>
      </c>
      <c r="P160" s="16">
        <v>0</v>
      </c>
      <c r="Q160" s="16">
        <v>0</v>
      </c>
      <c r="R160" s="18">
        <v>0</v>
      </c>
      <c r="S160" s="18">
        <v>0</v>
      </c>
      <c r="T160" s="18">
        <v>0</v>
      </c>
      <c r="U160" s="18">
        <v>0</v>
      </c>
      <c r="V160" s="16">
        <v>0</v>
      </c>
      <c r="W160" s="16">
        <v>0</v>
      </c>
      <c r="X160" s="16">
        <v>0</v>
      </c>
    </row>
    <row r="161" spans="1:24">
      <c r="A161" s="68" t="s">
        <v>233</v>
      </c>
      <c r="B161" s="14"/>
      <c r="C161" s="16">
        <v>30</v>
      </c>
      <c r="D161" s="17">
        <v>25.36</v>
      </c>
      <c r="E161" s="17">
        <v>4.74</v>
      </c>
      <c r="F161" s="16">
        <v>30.008227848101001</v>
      </c>
      <c r="G161" s="16">
        <v>142.239</v>
      </c>
      <c r="H161" s="18">
        <v>0</v>
      </c>
      <c r="I161" s="16">
        <v>0</v>
      </c>
      <c r="J161" s="16">
        <v>0</v>
      </c>
      <c r="K161" s="18">
        <v>0</v>
      </c>
      <c r="L161" s="18">
        <v>0</v>
      </c>
      <c r="M161" s="18">
        <v>0</v>
      </c>
      <c r="N161" s="18">
        <v>0</v>
      </c>
      <c r="O161" s="17">
        <v>4.74</v>
      </c>
      <c r="P161" s="16">
        <v>29.981645569619999</v>
      </c>
      <c r="Q161" s="16">
        <v>142.113</v>
      </c>
      <c r="R161" s="18">
        <v>0</v>
      </c>
      <c r="S161" s="18">
        <v>0.1</v>
      </c>
      <c r="T161" s="18">
        <v>0</v>
      </c>
      <c r="U161" s="18">
        <v>0</v>
      </c>
      <c r="V161" s="16">
        <v>0</v>
      </c>
      <c r="W161" s="16">
        <v>30</v>
      </c>
      <c r="X161" s="16">
        <v>0.126</v>
      </c>
    </row>
    <row r="162" spans="1:24">
      <c r="A162" s="68" t="s">
        <v>1102</v>
      </c>
      <c r="B162" s="14"/>
      <c r="C162" s="16">
        <v>100</v>
      </c>
      <c r="D162" s="17">
        <v>59.17</v>
      </c>
      <c r="E162" s="18">
        <v>1</v>
      </c>
      <c r="F162" s="16">
        <v>100</v>
      </c>
      <c r="G162" s="16">
        <v>100</v>
      </c>
      <c r="H162" s="18">
        <v>0</v>
      </c>
      <c r="I162" s="16">
        <v>0</v>
      </c>
      <c r="J162" s="16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1</v>
      </c>
      <c r="P162" s="16">
        <v>100</v>
      </c>
      <c r="Q162" s="16">
        <v>100</v>
      </c>
      <c r="R162" s="18">
        <v>0</v>
      </c>
      <c r="S162" s="18">
        <v>0</v>
      </c>
      <c r="T162" s="18">
        <v>0</v>
      </c>
      <c r="U162" s="18">
        <v>0</v>
      </c>
      <c r="V162" s="16">
        <v>0</v>
      </c>
      <c r="W162" s="16">
        <v>100</v>
      </c>
      <c r="X162" s="16">
        <v>0</v>
      </c>
    </row>
    <row r="163" spans="1:24">
      <c r="A163" s="68" t="s">
        <v>235</v>
      </c>
      <c r="B163" s="14"/>
      <c r="C163" s="16">
        <v>50</v>
      </c>
      <c r="D163" s="17">
        <v>25.36</v>
      </c>
      <c r="E163" s="17">
        <v>3.33</v>
      </c>
      <c r="F163" s="16">
        <v>49.969969969970002</v>
      </c>
      <c r="G163" s="16">
        <v>166.4</v>
      </c>
      <c r="H163" s="18">
        <v>0</v>
      </c>
      <c r="I163" s="16">
        <v>0</v>
      </c>
      <c r="J163" s="16">
        <v>0</v>
      </c>
      <c r="K163" s="18">
        <v>0</v>
      </c>
      <c r="L163" s="18">
        <v>0</v>
      </c>
      <c r="M163" s="18">
        <v>0</v>
      </c>
      <c r="N163" s="18">
        <v>0</v>
      </c>
      <c r="O163" s="17">
        <v>3.32</v>
      </c>
      <c r="P163" s="16">
        <v>50.058734939758999</v>
      </c>
      <c r="Q163" s="16">
        <v>166.19499999999999</v>
      </c>
      <c r="R163" s="18">
        <v>0</v>
      </c>
      <c r="S163" s="18">
        <v>0.1</v>
      </c>
      <c r="T163" s="18">
        <v>0</v>
      </c>
      <c r="U163" s="18">
        <v>0</v>
      </c>
      <c r="V163" s="16">
        <v>0</v>
      </c>
      <c r="W163" s="16">
        <v>50</v>
      </c>
      <c r="X163" s="16">
        <v>0.20499999999999999</v>
      </c>
    </row>
    <row r="164" spans="1:24">
      <c r="A164" s="68" t="s">
        <v>1103</v>
      </c>
      <c r="B164" s="14"/>
      <c r="C164" s="16">
        <v>45</v>
      </c>
      <c r="D164" s="17">
        <v>33.81</v>
      </c>
      <c r="E164" s="18">
        <v>1</v>
      </c>
      <c r="F164" s="16">
        <v>45</v>
      </c>
      <c r="G164" s="16">
        <v>45</v>
      </c>
      <c r="H164" s="18">
        <v>0</v>
      </c>
      <c r="I164" s="16">
        <v>0</v>
      </c>
      <c r="J164" s="16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1</v>
      </c>
      <c r="P164" s="16">
        <v>45</v>
      </c>
      <c r="Q164" s="16">
        <v>45</v>
      </c>
      <c r="R164" s="18">
        <v>0</v>
      </c>
      <c r="S164" s="18">
        <v>0</v>
      </c>
      <c r="T164" s="18">
        <v>0</v>
      </c>
      <c r="U164" s="18">
        <v>0</v>
      </c>
      <c r="V164" s="16">
        <v>0</v>
      </c>
      <c r="W164" s="16">
        <v>45</v>
      </c>
      <c r="X164" s="16">
        <v>0</v>
      </c>
    </row>
    <row r="165" spans="1:24">
      <c r="A165" s="68" t="s">
        <v>237</v>
      </c>
      <c r="B165" s="14"/>
      <c r="C165" s="16">
        <v>10</v>
      </c>
      <c r="D165" s="17">
        <v>25.36</v>
      </c>
      <c r="E165" s="18">
        <v>4</v>
      </c>
      <c r="F165" s="16">
        <v>9.9942499999999992</v>
      </c>
      <c r="G165" s="16">
        <v>39.976999999999997</v>
      </c>
      <c r="H165" s="18">
        <v>1</v>
      </c>
      <c r="I165" s="16">
        <v>10</v>
      </c>
      <c r="J165" s="16">
        <v>10</v>
      </c>
      <c r="K165" s="18">
        <v>0</v>
      </c>
      <c r="L165" s="18">
        <v>0</v>
      </c>
      <c r="M165" s="18">
        <v>0</v>
      </c>
      <c r="N165" s="18">
        <v>0</v>
      </c>
      <c r="O165" s="17">
        <v>4.82</v>
      </c>
      <c r="P165" s="16">
        <v>9.9958506224065999</v>
      </c>
      <c r="Q165" s="16">
        <v>48.18</v>
      </c>
      <c r="R165" s="17">
        <v>0.18</v>
      </c>
      <c r="S165" s="17">
        <v>4.5999999999999996</v>
      </c>
      <c r="T165" s="17">
        <v>0.1</v>
      </c>
      <c r="U165" s="18">
        <v>0</v>
      </c>
      <c r="V165" s="16">
        <v>0</v>
      </c>
      <c r="W165" s="16">
        <v>9.9832999999999998</v>
      </c>
      <c r="X165" s="16">
        <v>1.7969999999999999</v>
      </c>
    </row>
    <row r="166" spans="1:24">
      <c r="A166" s="68" t="s">
        <v>241</v>
      </c>
      <c r="B166" s="14"/>
      <c r="C166" s="16">
        <v>10</v>
      </c>
      <c r="D166" s="17">
        <v>25.36</v>
      </c>
      <c r="E166" s="17">
        <v>2.4900000000000002</v>
      </c>
      <c r="F166" s="16">
        <v>9.9899598393574003</v>
      </c>
      <c r="G166" s="16">
        <v>24.875</v>
      </c>
      <c r="H166" s="18">
        <v>0</v>
      </c>
      <c r="I166" s="16">
        <v>0</v>
      </c>
      <c r="J166" s="16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2.02</v>
      </c>
      <c r="P166" s="16">
        <v>9.9792079207920992</v>
      </c>
      <c r="Q166" s="16">
        <v>20.158000000000001</v>
      </c>
      <c r="R166" s="17">
        <v>0.47</v>
      </c>
      <c r="S166" s="17">
        <v>12</v>
      </c>
      <c r="T166" s="17">
        <v>0.4</v>
      </c>
      <c r="U166" s="18">
        <v>0</v>
      </c>
      <c r="V166" s="16">
        <v>0</v>
      </c>
      <c r="W166" s="16">
        <v>10.036199999999999</v>
      </c>
      <c r="X166" s="16">
        <v>4.7169999999999996</v>
      </c>
    </row>
    <row r="167" spans="1:24">
      <c r="A167" s="68" t="s">
        <v>243</v>
      </c>
      <c r="B167" s="14"/>
      <c r="C167" s="16">
        <v>10</v>
      </c>
      <c r="D167" s="17">
        <v>33.81</v>
      </c>
      <c r="E167" s="18">
        <v>0</v>
      </c>
      <c r="F167" s="16">
        <v>0</v>
      </c>
      <c r="G167" s="16">
        <v>0</v>
      </c>
      <c r="H167" s="18">
        <v>0</v>
      </c>
      <c r="I167" s="16">
        <v>0</v>
      </c>
      <c r="J167" s="16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6">
        <v>0</v>
      </c>
      <c r="Q167" s="16">
        <v>0</v>
      </c>
      <c r="R167" s="18">
        <v>0</v>
      </c>
      <c r="S167" s="18">
        <v>0</v>
      </c>
      <c r="T167" s="18">
        <v>0</v>
      </c>
      <c r="U167" s="18">
        <v>0</v>
      </c>
      <c r="V167" s="16">
        <v>0</v>
      </c>
      <c r="W167" s="16">
        <v>10</v>
      </c>
      <c r="X167" s="16">
        <v>0</v>
      </c>
    </row>
    <row r="168" spans="1:24">
      <c r="A168" s="68" t="s">
        <v>245</v>
      </c>
      <c r="B168" s="14" t="s">
        <v>1049</v>
      </c>
      <c r="C168" s="16">
        <v>43.99</v>
      </c>
      <c r="D168" s="17">
        <v>25.36</v>
      </c>
      <c r="E168" s="17">
        <v>0.37</v>
      </c>
      <c r="F168" s="16">
        <v>43.633243243243001</v>
      </c>
      <c r="G168" s="16">
        <v>16.144300000000001</v>
      </c>
      <c r="H168" s="18">
        <v>0</v>
      </c>
      <c r="I168" s="16">
        <v>0</v>
      </c>
      <c r="J168" s="16">
        <v>0</v>
      </c>
      <c r="K168" s="18">
        <v>0</v>
      </c>
      <c r="L168" s="18">
        <v>0</v>
      </c>
      <c r="M168" s="18">
        <v>0</v>
      </c>
      <c r="N168" s="18">
        <v>0</v>
      </c>
      <c r="O168" s="17">
        <v>0.23</v>
      </c>
      <c r="P168" s="16">
        <v>44.927391304347999</v>
      </c>
      <c r="Q168" s="16">
        <v>10.333299999999999</v>
      </c>
      <c r="R168" s="17">
        <v>0.13</v>
      </c>
      <c r="S168" s="17">
        <v>3.4</v>
      </c>
      <c r="T168" s="17">
        <v>0.1</v>
      </c>
      <c r="U168" s="18">
        <v>0</v>
      </c>
      <c r="V168" s="16">
        <v>0</v>
      </c>
      <c r="W168" s="16">
        <v>44.700800000000001</v>
      </c>
      <c r="X168" s="16">
        <v>5.8110999999999997</v>
      </c>
    </row>
    <row r="169" spans="1:24">
      <c r="A169" s="68" t="s">
        <v>1104</v>
      </c>
      <c r="B169" s="14"/>
      <c r="C169" s="16">
        <v>20</v>
      </c>
      <c r="D169" s="17">
        <v>25.36</v>
      </c>
      <c r="E169" s="18">
        <v>2</v>
      </c>
      <c r="F169" s="16">
        <v>20</v>
      </c>
      <c r="G169" s="16">
        <v>40</v>
      </c>
      <c r="H169" s="18">
        <v>0</v>
      </c>
      <c r="I169" s="16">
        <v>0</v>
      </c>
      <c r="J169" s="16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2</v>
      </c>
      <c r="P169" s="16">
        <v>20</v>
      </c>
      <c r="Q169" s="16">
        <v>40</v>
      </c>
      <c r="R169" s="18">
        <v>0</v>
      </c>
      <c r="S169" s="18">
        <v>0</v>
      </c>
      <c r="T169" s="18">
        <v>0</v>
      </c>
      <c r="U169" s="18">
        <v>0</v>
      </c>
      <c r="V169" s="16">
        <v>0</v>
      </c>
      <c r="W169" s="16">
        <v>20</v>
      </c>
      <c r="X169" s="16">
        <v>0</v>
      </c>
    </row>
    <row r="170" spans="1:24">
      <c r="A170" s="68" t="s">
        <v>1105</v>
      </c>
      <c r="B170" s="14"/>
      <c r="C170" s="16">
        <v>48.99</v>
      </c>
      <c r="D170" s="17">
        <v>25.36</v>
      </c>
      <c r="E170" s="18">
        <v>1</v>
      </c>
      <c r="F170" s="16">
        <v>48.99</v>
      </c>
      <c r="G170" s="16">
        <v>48.99</v>
      </c>
      <c r="H170" s="18">
        <v>0</v>
      </c>
      <c r="I170" s="16">
        <v>0</v>
      </c>
      <c r="J170" s="16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1</v>
      </c>
      <c r="P170" s="16">
        <v>48.99</v>
      </c>
      <c r="Q170" s="16">
        <v>48.99</v>
      </c>
      <c r="R170" s="18">
        <v>0</v>
      </c>
      <c r="S170" s="18">
        <v>0</v>
      </c>
      <c r="T170" s="18">
        <v>0</v>
      </c>
      <c r="U170" s="18">
        <v>0</v>
      </c>
      <c r="V170" s="16">
        <v>0</v>
      </c>
      <c r="W170" s="16">
        <v>48.99</v>
      </c>
      <c r="X170" s="16">
        <v>0</v>
      </c>
    </row>
    <row r="171" spans="1:24">
      <c r="A171" s="68" t="s">
        <v>247</v>
      </c>
      <c r="B171" s="14"/>
      <c r="C171" s="16">
        <v>118.99</v>
      </c>
      <c r="D171" s="17">
        <v>25.36</v>
      </c>
      <c r="E171" s="18">
        <v>9</v>
      </c>
      <c r="F171" s="16">
        <v>118.99</v>
      </c>
      <c r="G171" s="16">
        <v>1070.9100000000001</v>
      </c>
      <c r="H171" s="18">
        <v>0</v>
      </c>
      <c r="I171" s="16">
        <v>0</v>
      </c>
      <c r="J171" s="16">
        <v>0</v>
      </c>
      <c r="K171" s="18">
        <v>0</v>
      </c>
      <c r="L171" s="18">
        <v>0</v>
      </c>
      <c r="M171" s="18">
        <v>0</v>
      </c>
      <c r="N171" s="18">
        <v>0</v>
      </c>
      <c r="O171" s="17">
        <v>8.94</v>
      </c>
      <c r="P171" s="16">
        <v>118.97269574944001</v>
      </c>
      <c r="Q171" s="16">
        <v>1063.6159</v>
      </c>
      <c r="R171" s="17">
        <v>0.06</v>
      </c>
      <c r="S171" s="17">
        <v>1.6</v>
      </c>
      <c r="T171" s="17">
        <v>0</v>
      </c>
      <c r="U171" s="18">
        <v>0</v>
      </c>
      <c r="V171" s="16">
        <v>0</v>
      </c>
      <c r="W171" s="16">
        <v>121.56829999999999</v>
      </c>
      <c r="X171" s="16">
        <v>7.2941000000000003</v>
      </c>
    </row>
    <row r="172" spans="1:24">
      <c r="A172" s="68" t="s">
        <v>249</v>
      </c>
      <c r="B172" s="14"/>
      <c r="C172" s="16">
        <v>150</v>
      </c>
      <c r="D172" s="17">
        <v>25.36</v>
      </c>
      <c r="E172" s="18">
        <v>8</v>
      </c>
      <c r="F172" s="16">
        <v>150</v>
      </c>
      <c r="G172" s="16">
        <v>1200</v>
      </c>
      <c r="H172" s="18">
        <v>0</v>
      </c>
      <c r="I172" s="16">
        <v>0</v>
      </c>
      <c r="J172" s="16">
        <v>0</v>
      </c>
      <c r="K172" s="18">
        <v>0</v>
      </c>
      <c r="L172" s="18">
        <v>0</v>
      </c>
      <c r="M172" s="18">
        <v>0</v>
      </c>
      <c r="N172" s="18">
        <v>0</v>
      </c>
      <c r="O172" s="17">
        <v>7.77</v>
      </c>
      <c r="P172" s="16">
        <v>150.06563706564</v>
      </c>
      <c r="Q172" s="16">
        <v>1166.01</v>
      </c>
      <c r="R172" s="17">
        <v>0.23</v>
      </c>
      <c r="S172" s="17">
        <v>5.7</v>
      </c>
      <c r="T172" s="17">
        <v>0.2</v>
      </c>
      <c r="U172" s="18">
        <v>0</v>
      </c>
      <c r="V172" s="16">
        <v>0</v>
      </c>
      <c r="W172" s="16">
        <v>147.7826</v>
      </c>
      <c r="X172" s="16">
        <v>33.99</v>
      </c>
    </row>
    <row r="173" spans="1:24">
      <c r="A173" s="68" t="s">
        <v>1106</v>
      </c>
      <c r="B173" s="14"/>
      <c r="C173" s="16">
        <v>86.67</v>
      </c>
      <c r="D173" s="17">
        <v>25.36</v>
      </c>
      <c r="E173" s="18">
        <v>1</v>
      </c>
      <c r="F173" s="16">
        <v>86.67</v>
      </c>
      <c r="G173" s="16">
        <v>86.67</v>
      </c>
      <c r="H173" s="18">
        <v>0</v>
      </c>
      <c r="I173" s="16">
        <v>0</v>
      </c>
      <c r="J173" s="16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1</v>
      </c>
      <c r="P173" s="16">
        <v>86.67</v>
      </c>
      <c r="Q173" s="16">
        <v>86.67</v>
      </c>
      <c r="R173" s="18">
        <v>0</v>
      </c>
      <c r="S173" s="18">
        <v>0</v>
      </c>
      <c r="T173" s="18">
        <v>0</v>
      </c>
      <c r="U173" s="18">
        <v>0</v>
      </c>
      <c r="V173" s="16">
        <v>0</v>
      </c>
      <c r="W173" s="16">
        <v>86.67</v>
      </c>
      <c r="X173" s="16">
        <v>0</v>
      </c>
    </row>
    <row r="174" spans="1:24">
      <c r="A174" s="68" t="s">
        <v>251</v>
      </c>
      <c r="B174" s="14" t="s">
        <v>1049</v>
      </c>
      <c r="C174" s="16">
        <v>3.59</v>
      </c>
      <c r="D174" s="17">
        <v>25.36</v>
      </c>
      <c r="E174" s="18">
        <v>0</v>
      </c>
      <c r="F174" s="16">
        <v>0</v>
      </c>
      <c r="G174" s="16">
        <v>0</v>
      </c>
      <c r="H174" s="18">
        <v>0</v>
      </c>
      <c r="I174" s="16">
        <v>0</v>
      </c>
      <c r="J174" s="16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6">
        <v>0</v>
      </c>
      <c r="Q174" s="16">
        <v>0</v>
      </c>
      <c r="R174" s="18">
        <v>0</v>
      </c>
      <c r="S174" s="18">
        <v>0</v>
      </c>
      <c r="T174" s="18">
        <v>0</v>
      </c>
      <c r="U174" s="18">
        <v>0</v>
      </c>
      <c r="V174" s="16">
        <v>0</v>
      </c>
      <c r="W174" s="16">
        <v>3.59</v>
      </c>
      <c r="X174" s="16">
        <v>0</v>
      </c>
    </row>
    <row r="175" spans="1:24">
      <c r="A175" s="68" t="s">
        <v>253</v>
      </c>
      <c r="B175" s="14" t="s">
        <v>1049</v>
      </c>
      <c r="C175" s="16">
        <v>27</v>
      </c>
      <c r="D175" s="17">
        <v>25.36</v>
      </c>
      <c r="E175" s="17">
        <v>12.82</v>
      </c>
      <c r="F175" s="16">
        <v>27.000210608423998</v>
      </c>
      <c r="G175" s="16">
        <v>346.14269999999999</v>
      </c>
      <c r="H175" s="18">
        <v>0</v>
      </c>
      <c r="I175" s="16">
        <v>0</v>
      </c>
      <c r="J175" s="16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7</v>
      </c>
      <c r="P175" s="16">
        <v>27.003471428571</v>
      </c>
      <c r="Q175" s="16">
        <v>189.02430000000001</v>
      </c>
      <c r="R175" s="17">
        <v>5.82</v>
      </c>
      <c r="S175" s="17">
        <v>147.6</v>
      </c>
      <c r="T175" s="17">
        <v>4.4000000000000004</v>
      </c>
      <c r="U175" s="18">
        <v>0</v>
      </c>
      <c r="V175" s="16">
        <v>0</v>
      </c>
      <c r="W175" s="16">
        <v>26.996300000000002</v>
      </c>
      <c r="X175" s="16">
        <v>157.11840000000001</v>
      </c>
    </row>
    <row r="176" spans="1:24">
      <c r="A176" s="68" t="s">
        <v>255</v>
      </c>
      <c r="B176" s="14" t="s">
        <v>1049</v>
      </c>
      <c r="C176" s="16">
        <v>28</v>
      </c>
      <c r="D176" s="17">
        <v>33814</v>
      </c>
      <c r="E176" s="17">
        <v>3.5</v>
      </c>
      <c r="F176" s="16">
        <v>28.020800000000001</v>
      </c>
      <c r="G176" s="16">
        <v>98.072800000000001</v>
      </c>
      <c r="H176" s="18">
        <v>0</v>
      </c>
      <c r="I176" s="16">
        <v>0</v>
      </c>
      <c r="J176" s="16">
        <v>0</v>
      </c>
      <c r="K176" s="18">
        <v>0</v>
      </c>
      <c r="L176" s="18">
        <v>0</v>
      </c>
      <c r="M176" s="18">
        <v>0</v>
      </c>
      <c r="N176" s="18">
        <v>0</v>
      </c>
      <c r="O176" s="17">
        <v>3.5</v>
      </c>
      <c r="P176" s="16">
        <v>27.995999999999999</v>
      </c>
      <c r="Q176" s="16">
        <v>97.986000000000004</v>
      </c>
      <c r="R176" s="18">
        <v>0</v>
      </c>
      <c r="S176" s="18">
        <v>104.2</v>
      </c>
      <c r="T176" s="18">
        <v>3.1</v>
      </c>
      <c r="U176" s="18">
        <v>0</v>
      </c>
      <c r="V176" s="16">
        <v>0</v>
      </c>
      <c r="W176" s="16">
        <v>28</v>
      </c>
      <c r="X176" s="16">
        <v>8.6800000000000002E-2</v>
      </c>
    </row>
    <row r="177" spans="1:24">
      <c r="A177" s="68" t="s">
        <v>257</v>
      </c>
      <c r="B177" s="14" t="s">
        <v>1049</v>
      </c>
      <c r="C177" s="16">
        <v>21.994199999999999</v>
      </c>
      <c r="D177" s="17">
        <v>33.81</v>
      </c>
      <c r="E177" s="17">
        <v>160.69</v>
      </c>
      <c r="F177" s="16">
        <v>21.993857738502999</v>
      </c>
      <c r="G177" s="16">
        <v>3534.1930000000002</v>
      </c>
      <c r="H177" s="18">
        <v>-87</v>
      </c>
      <c r="I177" s="16">
        <v>21.994199999999999</v>
      </c>
      <c r="J177" s="16">
        <v>-1913.4954</v>
      </c>
      <c r="K177" s="18">
        <v>0</v>
      </c>
      <c r="L177" s="18">
        <v>0</v>
      </c>
      <c r="M177" s="18">
        <v>0</v>
      </c>
      <c r="N177" s="18">
        <v>0</v>
      </c>
      <c r="O177" s="17">
        <v>69.83</v>
      </c>
      <c r="P177" s="16">
        <v>21.992719461549001</v>
      </c>
      <c r="Q177" s="16">
        <v>1535.7516000000001</v>
      </c>
      <c r="R177" s="17">
        <v>3.86</v>
      </c>
      <c r="S177" s="17">
        <v>130.6</v>
      </c>
      <c r="T177" s="17">
        <v>3.9</v>
      </c>
      <c r="U177" s="18">
        <v>0</v>
      </c>
      <c r="V177" s="16">
        <v>0</v>
      </c>
      <c r="W177" s="16">
        <v>22.006699999999999</v>
      </c>
      <c r="X177" s="16">
        <v>84.945999999999998</v>
      </c>
    </row>
    <row r="178" spans="1:24">
      <c r="A178" s="68" t="s">
        <v>259</v>
      </c>
      <c r="B178" s="14"/>
      <c r="C178" s="16">
        <v>26</v>
      </c>
      <c r="D178" s="17">
        <v>33.81</v>
      </c>
      <c r="E178" s="17">
        <v>1.22</v>
      </c>
      <c r="F178" s="16">
        <v>26.059672131148002</v>
      </c>
      <c r="G178" s="16">
        <v>31.7928</v>
      </c>
      <c r="H178" s="18">
        <v>0</v>
      </c>
      <c r="I178" s="16">
        <v>0</v>
      </c>
      <c r="J178" s="16">
        <v>0</v>
      </c>
      <c r="K178" s="18">
        <v>0</v>
      </c>
      <c r="L178" s="18">
        <v>0</v>
      </c>
      <c r="M178" s="18">
        <v>0</v>
      </c>
      <c r="N178" s="18">
        <v>0</v>
      </c>
      <c r="O178" s="17">
        <v>1.22</v>
      </c>
      <c r="P178" s="16">
        <v>25.970163934426001</v>
      </c>
      <c r="Q178" s="16">
        <v>31.683599999999998</v>
      </c>
      <c r="R178" s="18">
        <v>0</v>
      </c>
      <c r="S178" s="18">
        <v>0.1</v>
      </c>
      <c r="T178" s="18">
        <v>0</v>
      </c>
      <c r="U178" s="18">
        <v>0</v>
      </c>
      <c r="V178" s="16">
        <v>0</v>
      </c>
      <c r="W178" s="16">
        <v>26</v>
      </c>
      <c r="X178" s="16">
        <v>0.10920000000000001</v>
      </c>
    </row>
    <row r="179" spans="1:24">
      <c r="A179" s="68" t="s">
        <v>261</v>
      </c>
      <c r="B179" s="14" t="s">
        <v>1049</v>
      </c>
      <c r="C179" s="16">
        <v>9.9932999999999996</v>
      </c>
      <c r="D179" s="17">
        <v>33.81</v>
      </c>
      <c r="E179" s="17">
        <v>24.8</v>
      </c>
      <c r="F179" s="16">
        <v>9.9932983870968002</v>
      </c>
      <c r="G179" s="16">
        <v>247.8338</v>
      </c>
      <c r="H179" s="18">
        <v>50</v>
      </c>
      <c r="I179" s="16">
        <v>9.9932999999999996</v>
      </c>
      <c r="J179" s="16">
        <v>499.66500000000002</v>
      </c>
      <c r="K179" s="18">
        <v>0</v>
      </c>
      <c r="L179" s="18">
        <v>0</v>
      </c>
      <c r="M179" s="18">
        <v>0</v>
      </c>
      <c r="N179" s="18">
        <v>0</v>
      </c>
      <c r="O179" s="18">
        <v>25</v>
      </c>
      <c r="P179" s="16">
        <v>9.9932999999999996</v>
      </c>
      <c r="Q179" s="16">
        <v>249.83250000000001</v>
      </c>
      <c r="R179" s="17">
        <v>49.8</v>
      </c>
      <c r="S179" s="17">
        <v>1683.7</v>
      </c>
      <c r="T179" s="17">
        <v>49.8</v>
      </c>
      <c r="U179" s="18">
        <v>0</v>
      </c>
      <c r="V179" s="16">
        <v>0</v>
      </c>
      <c r="W179" s="16">
        <v>9.9932999999999996</v>
      </c>
      <c r="X179" s="16">
        <v>497.66629999999998</v>
      </c>
    </row>
    <row r="180" spans="1:24">
      <c r="A180" s="68" t="s">
        <v>1107</v>
      </c>
      <c r="B180" s="14"/>
      <c r="C180" s="16">
        <v>35.799999999999997</v>
      </c>
      <c r="D180" s="17">
        <v>25.36</v>
      </c>
      <c r="E180" s="18">
        <v>2</v>
      </c>
      <c r="F180" s="16">
        <v>35.799999999999997</v>
      </c>
      <c r="G180" s="16">
        <v>71.599999999999994</v>
      </c>
      <c r="H180" s="18">
        <v>0</v>
      </c>
      <c r="I180" s="16">
        <v>0</v>
      </c>
      <c r="J180" s="16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2</v>
      </c>
      <c r="P180" s="16">
        <v>35.799999999999997</v>
      </c>
      <c r="Q180" s="16">
        <v>71.599999999999994</v>
      </c>
      <c r="R180" s="18">
        <v>0</v>
      </c>
      <c r="S180" s="18">
        <v>0</v>
      </c>
      <c r="T180" s="18">
        <v>0</v>
      </c>
      <c r="U180" s="18">
        <v>0</v>
      </c>
      <c r="V180" s="16">
        <v>0</v>
      </c>
      <c r="W180" s="16">
        <v>35.799999999999997</v>
      </c>
      <c r="X180" s="16">
        <v>0</v>
      </c>
    </row>
    <row r="181" spans="1:24">
      <c r="A181" s="68" t="s">
        <v>265</v>
      </c>
      <c r="B181" s="14"/>
      <c r="C181" s="16">
        <v>27</v>
      </c>
      <c r="D181" s="17">
        <v>25.36</v>
      </c>
      <c r="E181" s="17">
        <v>4.21</v>
      </c>
      <c r="F181" s="16">
        <v>26.998717339666999</v>
      </c>
      <c r="G181" s="16">
        <v>113.66459999999999</v>
      </c>
      <c r="H181" s="18">
        <v>0</v>
      </c>
      <c r="I181" s="16">
        <v>0</v>
      </c>
      <c r="J181" s="16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4</v>
      </c>
      <c r="P181" s="16">
        <v>27</v>
      </c>
      <c r="Q181" s="16">
        <v>108</v>
      </c>
      <c r="R181" s="17">
        <v>0.21</v>
      </c>
      <c r="S181" s="17">
        <v>5.3</v>
      </c>
      <c r="T181" s="17">
        <v>0.2</v>
      </c>
      <c r="U181" s="18">
        <v>0</v>
      </c>
      <c r="V181" s="16">
        <v>0</v>
      </c>
      <c r="W181" s="16">
        <v>26.974299999999999</v>
      </c>
      <c r="X181" s="16">
        <v>5.6646000000000001</v>
      </c>
    </row>
    <row r="182" spans="1:24">
      <c r="A182" s="68" t="s">
        <v>1108</v>
      </c>
      <c r="B182" s="14"/>
      <c r="C182" s="16">
        <v>26.993300000000001</v>
      </c>
      <c r="D182" s="17">
        <v>33.81</v>
      </c>
      <c r="E182" s="18">
        <v>3</v>
      </c>
      <c r="F182" s="16">
        <v>26.993300000000001</v>
      </c>
      <c r="G182" s="16">
        <v>80.979900000000001</v>
      </c>
      <c r="H182" s="18">
        <v>0</v>
      </c>
      <c r="I182" s="16">
        <v>0</v>
      </c>
      <c r="J182" s="16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3</v>
      </c>
      <c r="P182" s="16">
        <v>26.993300000000001</v>
      </c>
      <c r="Q182" s="16">
        <v>80.979900000000001</v>
      </c>
      <c r="R182" s="18">
        <v>0</v>
      </c>
      <c r="S182" s="18">
        <v>0</v>
      </c>
      <c r="T182" s="18">
        <v>0</v>
      </c>
      <c r="U182" s="18">
        <v>0</v>
      </c>
      <c r="V182" s="16">
        <v>0</v>
      </c>
      <c r="W182" s="16">
        <v>26.993300000000001</v>
      </c>
      <c r="X182" s="16">
        <v>0</v>
      </c>
    </row>
    <row r="183" spans="1:24">
      <c r="A183" s="68" t="s">
        <v>267</v>
      </c>
      <c r="B183" s="14"/>
      <c r="C183" s="16">
        <v>26.993300000000001</v>
      </c>
      <c r="D183" s="17">
        <v>33.81</v>
      </c>
      <c r="E183" s="17">
        <v>2.87</v>
      </c>
      <c r="F183" s="16">
        <v>26.999895470382999</v>
      </c>
      <c r="G183" s="16">
        <v>77.489699999999999</v>
      </c>
      <c r="H183" s="18">
        <v>3</v>
      </c>
      <c r="I183" s="16">
        <v>26.993300000000001</v>
      </c>
      <c r="J183" s="16">
        <v>80.979900000000001</v>
      </c>
      <c r="K183" s="18">
        <v>0</v>
      </c>
      <c r="L183" s="18">
        <v>0</v>
      </c>
      <c r="M183" s="18">
        <v>0</v>
      </c>
      <c r="N183" s="18">
        <v>0</v>
      </c>
      <c r="O183" s="17">
        <v>5.31</v>
      </c>
      <c r="P183" s="16">
        <v>26.979566854990999</v>
      </c>
      <c r="Q183" s="16">
        <v>143.26150000000001</v>
      </c>
      <c r="R183" s="17">
        <v>0.56000000000000005</v>
      </c>
      <c r="S183" s="17">
        <v>19.100000000000001</v>
      </c>
      <c r="T183" s="17">
        <v>0.6</v>
      </c>
      <c r="U183" s="18">
        <v>0</v>
      </c>
      <c r="V183" s="16">
        <v>0</v>
      </c>
      <c r="W183" s="16">
        <v>27.1571</v>
      </c>
      <c r="X183" s="16">
        <v>15.208</v>
      </c>
    </row>
    <row r="184" spans="1:24">
      <c r="A184" s="68" t="s">
        <v>269</v>
      </c>
      <c r="B184" s="14"/>
      <c r="C184" s="16">
        <v>28.493300000000001</v>
      </c>
      <c r="D184" s="17">
        <v>33.81</v>
      </c>
      <c r="E184" s="17">
        <v>17.37</v>
      </c>
      <c r="F184" s="16">
        <v>28.500518134715001</v>
      </c>
      <c r="G184" s="16">
        <v>495.05399999999997</v>
      </c>
      <c r="H184" s="18">
        <v>0</v>
      </c>
      <c r="I184" s="16">
        <v>0</v>
      </c>
      <c r="J184" s="16">
        <v>0</v>
      </c>
      <c r="K184" s="18">
        <v>0</v>
      </c>
      <c r="L184" s="18">
        <v>0</v>
      </c>
      <c r="M184" s="18">
        <v>0</v>
      </c>
      <c r="N184" s="18">
        <v>0</v>
      </c>
      <c r="O184" s="17">
        <v>17.670000000000002</v>
      </c>
      <c r="P184" s="16">
        <v>28.497170345217999</v>
      </c>
      <c r="Q184" s="16">
        <v>503.54500000000002</v>
      </c>
      <c r="R184" s="28">
        <v>-0.3</v>
      </c>
      <c r="S184" s="28">
        <v>-10.1</v>
      </c>
      <c r="T184" s="28">
        <v>-0.3</v>
      </c>
      <c r="U184" s="29">
        <v>0</v>
      </c>
      <c r="V184" s="16">
        <v>0</v>
      </c>
      <c r="W184" s="16">
        <v>28.3033</v>
      </c>
      <c r="X184" s="16">
        <v>-8.4909999999999997</v>
      </c>
    </row>
    <row r="185" spans="1:24">
      <c r="A185" s="68" t="s">
        <v>1109</v>
      </c>
      <c r="B185" s="14" t="s">
        <v>1049</v>
      </c>
      <c r="C185" s="16">
        <v>19</v>
      </c>
      <c r="D185" s="17">
        <v>25.36</v>
      </c>
      <c r="E185" s="18">
        <v>3</v>
      </c>
      <c r="F185" s="16">
        <v>19</v>
      </c>
      <c r="G185" s="16">
        <v>57</v>
      </c>
      <c r="H185" s="18">
        <v>0</v>
      </c>
      <c r="I185" s="16">
        <v>0</v>
      </c>
      <c r="J185" s="16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3</v>
      </c>
      <c r="P185" s="16">
        <v>19</v>
      </c>
      <c r="Q185" s="16">
        <v>57</v>
      </c>
      <c r="R185" s="18">
        <v>0</v>
      </c>
      <c r="S185" s="18">
        <v>0</v>
      </c>
      <c r="T185" s="18">
        <v>0</v>
      </c>
      <c r="U185" s="18">
        <v>0</v>
      </c>
      <c r="V185" s="16">
        <v>0</v>
      </c>
      <c r="W185" s="16">
        <v>19</v>
      </c>
      <c r="X185" s="16">
        <v>0</v>
      </c>
    </row>
    <row r="186" spans="1:24">
      <c r="A186" s="68" t="s">
        <v>1110</v>
      </c>
      <c r="B186" s="14"/>
      <c r="C186" s="16">
        <v>34.99</v>
      </c>
      <c r="D186" s="17">
        <v>25.36</v>
      </c>
      <c r="E186" s="18">
        <v>3</v>
      </c>
      <c r="F186" s="16">
        <v>34.99</v>
      </c>
      <c r="G186" s="16">
        <v>104.97</v>
      </c>
      <c r="H186" s="18">
        <v>0</v>
      </c>
      <c r="I186" s="16">
        <v>0</v>
      </c>
      <c r="J186" s="16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3</v>
      </c>
      <c r="P186" s="16">
        <v>34.99</v>
      </c>
      <c r="Q186" s="16">
        <v>104.97</v>
      </c>
      <c r="R186" s="18">
        <v>0</v>
      </c>
      <c r="S186" s="18">
        <v>0</v>
      </c>
      <c r="T186" s="18">
        <v>0</v>
      </c>
      <c r="U186" s="18">
        <v>0</v>
      </c>
      <c r="V186" s="16">
        <v>0</v>
      </c>
      <c r="W186" s="16">
        <v>34.99</v>
      </c>
      <c r="X186" s="16">
        <v>0</v>
      </c>
    </row>
    <row r="187" spans="1:24">
      <c r="A187" s="68" t="s">
        <v>271</v>
      </c>
      <c r="B187" s="14"/>
      <c r="C187" s="16">
        <v>32.99</v>
      </c>
      <c r="D187" s="17">
        <v>25.36</v>
      </c>
      <c r="E187" s="17">
        <v>2.5</v>
      </c>
      <c r="F187" s="16">
        <v>32.99</v>
      </c>
      <c r="G187" s="16">
        <v>82.474999999999994</v>
      </c>
      <c r="H187" s="18">
        <v>0</v>
      </c>
      <c r="I187" s="16">
        <v>0</v>
      </c>
      <c r="J187" s="16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3</v>
      </c>
      <c r="P187" s="16">
        <v>32.99</v>
      </c>
      <c r="Q187" s="16">
        <v>98.97</v>
      </c>
      <c r="R187" s="28">
        <v>-0.5</v>
      </c>
      <c r="S187" s="28">
        <v>-12.7</v>
      </c>
      <c r="T187" s="28">
        <v>-0.4</v>
      </c>
      <c r="U187" s="29">
        <v>0</v>
      </c>
      <c r="V187" s="16">
        <v>0</v>
      </c>
      <c r="W187" s="16">
        <v>32.99</v>
      </c>
      <c r="X187" s="16">
        <v>-16.495000000000001</v>
      </c>
    </row>
    <row r="188" spans="1:24">
      <c r="A188" s="68" t="s">
        <v>273</v>
      </c>
      <c r="B188" s="14"/>
      <c r="C188" s="16">
        <v>33.49</v>
      </c>
      <c r="D188" s="17">
        <v>25.36</v>
      </c>
      <c r="E188" s="17">
        <v>0.73</v>
      </c>
      <c r="F188" s="16">
        <v>33.678082191781002</v>
      </c>
      <c r="G188" s="16">
        <v>24.585000000000001</v>
      </c>
      <c r="H188" s="18">
        <v>0</v>
      </c>
      <c r="I188" s="16">
        <v>0</v>
      </c>
      <c r="J188" s="16">
        <v>0</v>
      </c>
      <c r="K188" s="18">
        <v>0</v>
      </c>
      <c r="L188" s="18">
        <v>0</v>
      </c>
      <c r="M188" s="18">
        <v>0</v>
      </c>
      <c r="N188" s="18">
        <v>0</v>
      </c>
      <c r="O188" s="17">
        <v>0.32</v>
      </c>
      <c r="P188" s="16">
        <v>33.448124999999997</v>
      </c>
      <c r="Q188" s="16">
        <v>10.7034</v>
      </c>
      <c r="R188" s="17">
        <v>0.41</v>
      </c>
      <c r="S188" s="17">
        <v>10.5</v>
      </c>
      <c r="T188" s="17">
        <v>0.3</v>
      </c>
      <c r="U188" s="18">
        <v>0</v>
      </c>
      <c r="V188" s="16">
        <v>0</v>
      </c>
      <c r="W188" s="16">
        <v>33.857599999999998</v>
      </c>
      <c r="X188" s="16">
        <v>13.881600000000001</v>
      </c>
    </row>
    <row r="189" spans="1:24">
      <c r="A189" s="68" t="s">
        <v>275</v>
      </c>
      <c r="B189" s="14"/>
      <c r="C189" s="16">
        <v>26</v>
      </c>
      <c r="D189" s="17">
        <v>25.36</v>
      </c>
      <c r="E189" s="17">
        <v>11.59</v>
      </c>
      <c r="F189" s="16">
        <v>26.005832614323001</v>
      </c>
      <c r="G189" s="16">
        <v>301.4076</v>
      </c>
      <c r="H189" s="18">
        <v>0</v>
      </c>
      <c r="I189" s="16">
        <v>0</v>
      </c>
      <c r="J189" s="16">
        <v>0</v>
      </c>
      <c r="K189" s="18">
        <v>0</v>
      </c>
      <c r="L189" s="18">
        <v>0</v>
      </c>
      <c r="M189" s="18">
        <v>0</v>
      </c>
      <c r="N189" s="18">
        <v>0</v>
      </c>
      <c r="O189" s="17">
        <v>11.59</v>
      </c>
      <c r="P189" s="16">
        <v>26.008973252804001</v>
      </c>
      <c r="Q189" s="16">
        <v>301.44400000000002</v>
      </c>
      <c r="R189" s="18">
        <v>0</v>
      </c>
      <c r="S189" s="18">
        <v>0</v>
      </c>
      <c r="T189" s="18">
        <v>0</v>
      </c>
      <c r="U189" s="18">
        <v>0</v>
      </c>
      <c r="V189" s="16">
        <v>0</v>
      </c>
      <c r="W189" s="16">
        <v>26</v>
      </c>
      <c r="X189" s="16">
        <v>-3.6400000000000002E-2</v>
      </c>
    </row>
    <row r="190" spans="1:24">
      <c r="A190" s="68" t="s">
        <v>1111</v>
      </c>
      <c r="B190" s="14"/>
      <c r="C190" s="16">
        <v>100</v>
      </c>
      <c r="D190" s="17">
        <v>25.36</v>
      </c>
      <c r="E190" s="18">
        <v>2</v>
      </c>
      <c r="F190" s="16">
        <v>100</v>
      </c>
      <c r="G190" s="16">
        <v>200</v>
      </c>
      <c r="H190" s="18">
        <v>0</v>
      </c>
      <c r="I190" s="16">
        <v>0</v>
      </c>
      <c r="J190" s="16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2</v>
      </c>
      <c r="P190" s="16">
        <v>100</v>
      </c>
      <c r="Q190" s="16">
        <v>200</v>
      </c>
      <c r="R190" s="18">
        <v>0</v>
      </c>
      <c r="S190" s="18">
        <v>0</v>
      </c>
      <c r="T190" s="18">
        <v>0</v>
      </c>
      <c r="U190" s="18">
        <v>0</v>
      </c>
      <c r="V190" s="16">
        <v>0</v>
      </c>
      <c r="W190" s="16">
        <v>100</v>
      </c>
      <c r="X190" s="16">
        <v>0</v>
      </c>
    </row>
    <row r="191" spans="1:24">
      <c r="A191" s="23" t="s">
        <v>276</v>
      </c>
      <c r="B191" s="24"/>
      <c r="C191" s="25"/>
      <c r="D191" s="26"/>
      <c r="E191" s="26">
        <f>SUM(E105:E190)</f>
        <v>637.91</v>
      </c>
      <c r="F191" s="25"/>
      <c r="G191" s="25">
        <f>SUM(G105:G190)</f>
        <v>37716.707799999996</v>
      </c>
      <c r="H191" s="27">
        <f>SUM(H105:H190)</f>
        <v>180</v>
      </c>
      <c r="I191" s="25"/>
      <c r="J191" s="25">
        <f t="shared" ref="J191:O191" si="12">SUM(J105:J190)</f>
        <v>13146.181699999999</v>
      </c>
      <c r="K191" s="27">
        <f t="shared" si="12"/>
        <v>0</v>
      </c>
      <c r="L191" s="27">
        <f t="shared" si="12"/>
        <v>0</v>
      </c>
      <c r="M191" s="27">
        <f t="shared" si="12"/>
        <v>0</v>
      </c>
      <c r="N191" s="27">
        <f t="shared" si="12"/>
        <v>0</v>
      </c>
      <c r="O191" s="26">
        <f t="shared" si="12"/>
        <v>584.32000000000005</v>
      </c>
      <c r="P191" s="25"/>
      <c r="Q191" s="25">
        <f t="shared" ref="Q191:V191" si="13">SUM(Q105:Q190)</f>
        <v>38661.497900000002</v>
      </c>
      <c r="R191" s="26">
        <f t="shared" si="13"/>
        <v>233.58</v>
      </c>
      <c r="S191" s="27">
        <f t="shared" si="13"/>
        <v>7408</v>
      </c>
      <c r="T191" s="26">
        <f t="shared" si="13"/>
        <v>219.4</v>
      </c>
      <c r="U191" s="27">
        <f t="shared" si="13"/>
        <v>0</v>
      </c>
      <c r="V191" s="25">
        <f t="shared" si="13"/>
        <v>0</v>
      </c>
      <c r="W191" s="25"/>
      <c r="X191" s="25">
        <f>SUM(X105:X190)</f>
        <v>12201.391900000001</v>
      </c>
    </row>
    <row r="192" spans="1:24">
      <c r="A192" s="13" t="s">
        <v>277</v>
      </c>
    </row>
    <row r="193" spans="1:24">
      <c r="A193" s="68" t="s">
        <v>279</v>
      </c>
      <c r="B193" s="14" t="s">
        <v>1049</v>
      </c>
      <c r="C193" s="16">
        <v>17.9908</v>
      </c>
      <c r="D193" s="17">
        <v>33.81</v>
      </c>
      <c r="E193" s="17">
        <v>13.73</v>
      </c>
      <c r="F193" s="16">
        <v>17.990932265112999</v>
      </c>
      <c r="G193" s="16">
        <v>247.0155</v>
      </c>
      <c r="H193" s="18">
        <v>-5</v>
      </c>
      <c r="I193" s="16">
        <v>17.9908</v>
      </c>
      <c r="J193" s="16">
        <v>-89.953999999999994</v>
      </c>
      <c r="K193" s="18">
        <v>0</v>
      </c>
      <c r="L193" s="18">
        <v>0</v>
      </c>
      <c r="M193" s="18">
        <v>0</v>
      </c>
      <c r="N193" s="18">
        <v>0</v>
      </c>
      <c r="O193" s="17">
        <v>8.5500000000000007</v>
      </c>
      <c r="P193" s="16">
        <v>17.994163742689999</v>
      </c>
      <c r="Q193" s="16">
        <v>153.8501</v>
      </c>
      <c r="R193" s="17">
        <v>0.18</v>
      </c>
      <c r="S193" s="17">
        <v>6</v>
      </c>
      <c r="T193" s="17">
        <v>0.2</v>
      </c>
      <c r="U193" s="18">
        <v>0</v>
      </c>
      <c r="V193" s="16">
        <v>0</v>
      </c>
      <c r="W193" s="16">
        <v>17.841100000000001</v>
      </c>
      <c r="X193" s="16">
        <v>3.2113999999999998</v>
      </c>
    </row>
    <row r="194" spans="1:24">
      <c r="A194" s="68" t="s">
        <v>281</v>
      </c>
      <c r="B194" s="14"/>
      <c r="C194" s="16">
        <v>10</v>
      </c>
      <c r="D194" s="17">
        <v>33.81</v>
      </c>
      <c r="E194" s="17">
        <v>1.08</v>
      </c>
      <c r="F194" s="16">
        <v>9.9777777777777992</v>
      </c>
      <c r="G194" s="16">
        <v>10.776</v>
      </c>
      <c r="H194" s="18">
        <v>0</v>
      </c>
      <c r="I194" s="16">
        <v>0</v>
      </c>
      <c r="J194" s="16">
        <v>0</v>
      </c>
      <c r="K194" s="18">
        <v>0</v>
      </c>
      <c r="L194" s="18">
        <v>0</v>
      </c>
      <c r="M194" s="18">
        <v>0</v>
      </c>
      <c r="N194" s="18">
        <v>0</v>
      </c>
      <c r="O194" s="17">
        <v>1.45</v>
      </c>
      <c r="P194" s="16">
        <v>9.9675862068966001</v>
      </c>
      <c r="Q194" s="16">
        <v>14.452999999999999</v>
      </c>
      <c r="R194" s="28">
        <v>-0.37</v>
      </c>
      <c r="S194" s="28">
        <v>-12.4</v>
      </c>
      <c r="T194" s="28">
        <v>-0.4</v>
      </c>
      <c r="U194" s="29">
        <v>0</v>
      </c>
      <c r="V194" s="16">
        <v>0</v>
      </c>
      <c r="W194" s="16">
        <v>9.9377999999999993</v>
      </c>
      <c r="X194" s="16">
        <v>-3.677</v>
      </c>
    </row>
    <row r="195" spans="1:24">
      <c r="A195" s="68" t="s">
        <v>283</v>
      </c>
      <c r="B195" s="14" t="s">
        <v>1049</v>
      </c>
      <c r="C195" s="16">
        <v>37.17</v>
      </c>
      <c r="D195" s="17">
        <v>33.81</v>
      </c>
      <c r="E195" s="17">
        <v>9.48</v>
      </c>
      <c r="F195" s="16">
        <v>37.185295358650002</v>
      </c>
      <c r="G195" s="16">
        <v>352.51659999999998</v>
      </c>
      <c r="H195" s="18">
        <v>0</v>
      </c>
      <c r="I195" s="16">
        <v>0</v>
      </c>
      <c r="J195" s="16">
        <v>0</v>
      </c>
      <c r="K195" s="18">
        <v>0</v>
      </c>
      <c r="L195" s="18">
        <v>0</v>
      </c>
      <c r="M195" s="18">
        <v>0</v>
      </c>
      <c r="N195" s="18">
        <v>0</v>
      </c>
      <c r="O195" s="17">
        <v>9.68</v>
      </c>
      <c r="P195" s="16">
        <v>37.176911157025003</v>
      </c>
      <c r="Q195" s="16">
        <v>359.8725</v>
      </c>
      <c r="R195" s="28">
        <v>-0.2</v>
      </c>
      <c r="S195" s="28">
        <v>-6.7</v>
      </c>
      <c r="T195" s="28">
        <v>-0.2</v>
      </c>
      <c r="U195" s="29">
        <v>0</v>
      </c>
      <c r="V195" s="16">
        <v>0</v>
      </c>
      <c r="W195" s="16">
        <v>36.779499999999999</v>
      </c>
      <c r="X195" s="16">
        <v>-7.3559000000000001</v>
      </c>
    </row>
    <row r="196" spans="1:24">
      <c r="A196" s="68" t="s">
        <v>285</v>
      </c>
      <c r="B196" s="14"/>
      <c r="C196" s="16">
        <v>30</v>
      </c>
      <c r="D196" s="17">
        <v>33.81</v>
      </c>
      <c r="E196" s="17">
        <v>0.46</v>
      </c>
      <c r="F196" s="16">
        <v>30.247826086957001</v>
      </c>
      <c r="G196" s="16">
        <v>13.914</v>
      </c>
      <c r="H196" s="18">
        <v>0</v>
      </c>
      <c r="I196" s="16">
        <v>0</v>
      </c>
      <c r="J196" s="16">
        <v>0</v>
      </c>
      <c r="K196" s="18">
        <v>0</v>
      </c>
      <c r="L196" s="18">
        <v>0</v>
      </c>
      <c r="M196" s="18">
        <v>0</v>
      </c>
      <c r="N196" s="18">
        <v>0</v>
      </c>
      <c r="O196" s="17">
        <v>0.31</v>
      </c>
      <c r="P196" s="16">
        <v>30.241935483871</v>
      </c>
      <c r="Q196" s="16">
        <v>9.375</v>
      </c>
      <c r="R196" s="17">
        <v>0.15</v>
      </c>
      <c r="S196" s="17">
        <v>5.0999999999999996</v>
      </c>
      <c r="T196" s="17">
        <v>0.2</v>
      </c>
      <c r="U196" s="18">
        <v>0</v>
      </c>
      <c r="V196" s="16">
        <v>0</v>
      </c>
      <c r="W196" s="16">
        <v>30.26</v>
      </c>
      <c r="X196" s="16">
        <v>4.5389999999999997</v>
      </c>
    </row>
    <row r="197" spans="1:24">
      <c r="A197" s="68" t="s">
        <v>1112</v>
      </c>
      <c r="B197" s="14" t="s">
        <v>1049</v>
      </c>
      <c r="C197" s="16">
        <v>19.989999999999998</v>
      </c>
      <c r="D197" s="17">
        <v>33.81</v>
      </c>
      <c r="E197" s="17">
        <v>0.8</v>
      </c>
      <c r="F197" s="16">
        <v>19.989999999999998</v>
      </c>
      <c r="G197" s="16">
        <v>15.992000000000001</v>
      </c>
      <c r="H197" s="18">
        <v>0</v>
      </c>
      <c r="I197" s="16">
        <v>0</v>
      </c>
      <c r="J197" s="16">
        <v>0</v>
      </c>
      <c r="K197" s="18">
        <v>0</v>
      </c>
      <c r="L197" s="18">
        <v>0</v>
      </c>
      <c r="M197" s="18">
        <v>0</v>
      </c>
      <c r="N197" s="18">
        <v>0</v>
      </c>
      <c r="O197" s="17">
        <v>0.8</v>
      </c>
      <c r="P197" s="16">
        <v>19.989999999999998</v>
      </c>
      <c r="Q197" s="16">
        <v>15.992000000000001</v>
      </c>
      <c r="R197" s="18">
        <v>0</v>
      </c>
      <c r="S197" s="18">
        <v>0</v>
      </c>
      <c r="T197" s="18">
        <v>0</v>
      </c>
      <c r="U197" s="18">
        <v>0</v>
      </c>
      <c r="V197" s="16">
        <v>0</v>
      </c>
      <c r="W197" s="16">
        <v>19.989999999999998</v>
      </c>
      <c r="X197" s="16">
        <v>0</v>
      </c>
    </row>
    <row r="198" spans="1:24">
      <c r="A198" s="68" t="s">
        <v>289</v>
      </c>
      <c r="B198" s="14"/>
      <c r="C198" s="16">
        <v>64.989999999999995</v>
      </c>
      <c r="D198" s="17">
        <v>25.36</v>
      </c>
      <c r="E198" s="17">
        <v>2.68</v>
      </c>
      <c r="F198" s="16">
        <v>65.023955223881003</v>
      </c>
      <c r="G198" s="16">
        <v>174.26419999999999</v>
      </c>
      <c r="H198" s="18">
        <v>-1</v>
      </c>
      <c r="I198" s="16">
        <v>64.989999999999995</v>
      </c>
      <c r="J198" s="16">
        <v>-64.989999999999995</v>
      </c>
      <c r="K198" s="18">
        <v>0</v>
      </c>
      <c r="L198" s="18">
        <v>0</v>
      </c>
      <c r="M198" s="18">
        <v>0</v>
      </c>
      <c r="N198" s="18">
        <v>0</v>
      </c>
      <c r="O198" s="17">
        <v>0.51</v>
      </c>
      <c r="P198" s="16">
        <v>65.563529411765003</v>
      </c>
      <c r="Q198" s="16">
        <v>33.437399999999997</v>
      </c>
      <c r="R198" s="17">
        <v>1.17</v>
      </c>
      <c r="S198" s="17">
        <v>29.6</v>
      </c>
      <c r="T198" s="17">
        <v>0.9</v>
      </c>
      <c r="U198" s="18">
        <v>0</v>
      </c>
      <c r="V198" s="16">
        <v>0</v>
      </c>
      <c r="W198" s="16">
        <v>64.817800000000005</v>
      </c>
      <c r="X198" s="16">
        <v>75.836799999999997</v>
      </c>
    </row>
    <row r="199" spans="1:24">
      <c r="A199" s="68" t="s">
        <v>291</v>
      </c>
      <c r="B199" s="14" t="s">
        <v>1045</v>
      </c>
      <c r="C199" s="16">
        <v>23</v>
      </c>
      <c r="D199" s="17">
        <v>33.81</v>
      </c>
      <c r="E199" s="17">
        <v>24.88</v>
      </c>
      <c r="F199" s="16">
        <v>22.998058681671999</v>
      </c>
      <c r="G199" s="16">
        <v>572.19169999999997</v>
      </c>
      <c r="H199" s="18">
        <v>0</v>
      </c>
      <c r="I199" s="16">
        <v>0</v>
      </c>
      <c r="J199" s="16">
        <v>0</v>
      </c>
      <c r="K199" s="18">
        <v>0</v>
      </c>
      <c r="L199" s="18">
        <v>0</v>
      </c>
      <c r="M199" s="18">
        <v>0</v>
      </c>
      <c r="N199" s="18">
        <v>0</v>
      </c>
      <c r="O199" s="17">
        <v>24.68</v>
      </c>
      <c r="P199" s="16">
        <v>22.996738249595001</v>
      </c>
      <c r="Q199" s="16">
        <v>567.55949999999996</v>
      </c>
      <c r="R199" s="17">
        <v>0.2</v>
      </c>
      <c r="S199" s="17">
        <v>6.8</v>
      </c>
      <c r="T199" s="17">
        <v>0.2</v>
      </c>
      <c r="U199" s="18">
        <v>0</v>
      </c>
      <c r="V199" s="16">
        <v>0</v>
      </c>
      <c r="W199" s="16">
        <v>23.161000000000001</v>
      </c>
      <c r="X199" s="16">
        <v>4.6322000000000001</v>
      </c>
    </row>
    <row r="200" spans="1:24">
      <c r="A200" s="68" t="s">
        <v>293</v>
      </c>
      <c r="B200" s="14"/>
      <c r="C200" s="16">
        <v>74.666700000000006</v>
      </c>
      <c r="D200" s="17">
        <v>25.36</v>
      </c>
      <c r="E200" s="18">
        <v>8</v>
      </c>
      <c r="F200" s="16">
        <v>74.666700000000006</v>
      </c>
      <c r="G200" s="16">
        <v>597.33360000000005</v>
      </c>
      <c r="H200" s="18">
        <v>1</v>
      </c>
      <c r="I200" s="16">
        <v>74.666700000000006</v>
      </c>
      <c r="J200" s="16">
        <v>74.666700000000006</v>
      </c>
      <c r="K200" s="18">
        <v>0</v>
      </c>
      <c r="L200" s="18">
        <v>0</v>
      </c>
      <c r="M200" s="18">
        <v>0</v>
      </c>
      <c r="N200" s="18">
        <v>0</v>
      </c>
      <c r="O200" s="18">
        <v>7</v>
      </c>
      <c r="P200" s="16">
        <v>74.621899999999997</v>
      </c>
      <c r="Q200" s="16">
        <v>522.35329999999999</v>
      </c>
      <c r="R200" s="18">
        <v>2</v>
      </c>
      <c r="S200" s="18">
        <v>50.8</v>
      </c>
      <c r="T200" s="18">
        <v>1.5</v>
      </c>
      <c r="U200" s="18">
        <v>0</v>
      </c>
      <c r="V200" s="16">
        <v>0</v>
      </c>
      <c r="W200" s="16">
        <v>74.823499999999996</v>
      </c>
      <c r="X200" s="16">
        <v>149.64699999999999</v>
      </c>
    </row>
    <row r="201" spans="1:24">
      <c r="A201" s="68" t="s">
        <v>1113</v>
      </c>
      <c r="B201" s="14" t="s">
        <v>1045</v>
      </c>
      <c r="C201" s="16">
        <v>50</v>
      </c>
      <c r="D201" s="17">
        <v>59.17</v>
      </c>
      <c r="E201" s="18">
        <v>20</v>
      </c>
      <c r="F201" s="16">
        <v>50</v>
      </c>
      <c r="G201" s="16">
        <v>1000</v>
      </c>
      <c r="H201" s="18">
        <v>0</v>
      </c>
      <c r="I201" s="16">
        <v>0</v>
      </c>
      <c r="J201" s="16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20</v>
      </c>
      <c r="P201" s="16">
        <v>50</v>
      </c>
      <c r="Q201" s="16">
        <v>1000</v>
      </c>
      <c r="R201" s="18">
        <v>0</v>
      </c>
      <c r="S201" s="18">
        <v>0</v>
      </c>
      <c r="T201" s="18">
        <v>0</v>
      </c>
      <c r="U201" s="18">
        <v>0</v>
      </c>
      <c r="V201" s="16">
        <v>0</v>
      </c>
      <c r="W201" s="16">
        <v>50</v>
      </c>
      <c r="X201" s="16">
        <v>0</v>
      </c>
    </row>
    <row r="202" spans="1:24">
      <c r="A202" s="68" t="s">
        <v>1114</v>
      </c>
      <c r="B202" s="14"/>
      <c r="C202" s="16">
        <v>30</v>
      </c>
      <c r="D202" s="17">
        <v>33.81</v>
      </c>
      <c r="E202" s="18">
        <v>6</v>
      </c>
      <c r="F202" s="16">
        <v>30</v>
      </c>
      <c r="G202" s="16">
        <v>180</v>
      </c>
      <c r="H202" s="18">
        <v>0</v>
      </c>
      <c r="I202" s="16">
        <v>0</v>
      </c>
      <c r="J202" s="16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6</v>
      </c>
      <c r="P202" s="16">
        <v>30</v>
      </c>
      <c r="Q202" s="16">
        <v>180</v>
      </c>
      <c r="R202" s="18">
        <v>0</v>
      </c>
      <c r="S202" s="18">
        <v>0</v>
      </c>
      <c r="T202" s="18">
        <v>0</v>
      </c>
      <c r="U202" s="18">
        <v>0</v>
      </c>
      <c r="V202" s="16">
        <v>0</v>
      </c>
      <c r="W202" s="16">
        <v>30</v>
      </c>
      <c r="X202" s="16">
        <v>0</v>
      </c>
    </row>
    <row r="203" spans="1:24">
      <c r="A203" s="68" t="s">
        <v>1115</v>
      </c>
      <c r="B203" s="14"/>
      <c r="C203" s="16">
        <v>30</v>
      </c>
      <c r="D203" s="17">
        <v>25.36</v>
      </c>
      <c r="E203" s="18">
        <v>1</v>
      </c>
      <c r="F203" s="16">
        <v>30</v>
      </c>
      <c r="G203" s="16">
        <v>30</v>
      </c>
      <c r="H203" s="18">
        <v>0</v>
      </c>
      <c r="I203" s="16">
        <v>0</v>
      </c>
      <c r="J203" s="16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1</v>
      </c>
      <c r="P203" s="16">
        <v>30</v>
      </c>
      <c r="Q203" s="16">
        <v>30</v>
      </c>
      <c r="R203" s="18">
        <v>0</v>
      </c>
      <c r="S203" s="18">
        <v>0</v>
      </c>
      <c r="T203" s="18">
        <v>0</v>
      </c>
      <c r="U203" s="18">
        <v>0</v>
      </c>
      <c r="V203" s="16">
        <v>0</v>
      </c>
      <c r="W203" s="16">
        <v>30</v>
      </c>
      <c r="X203" s="16">
        <v>0</v>
      </c>
    </row>
    <row r="204" spans="1:24">
      <c r="A204" s="68" t="s">
        <v>295</v>
      </c>
      <c r="B204" s="14" t="s">
        <v>1045</v>
      </c>
      <c r="C204" s="16">
        <v>27</v>
      </c>
      <c r="D204" s="17">
        <v>33.81</v>
      </c>
      <c r="E204" s="17">
        <v>2.62</v>
      </c>
      <c r="F204" s="16">
        <v>26.961870229007999</v>
      </c>
      <c r="G204" s="16">
        <v>70.640100000000004</v>
      </c>
      <c r="H204" s="18">
        <v>8</v>
      </c>
      <c r="I204" s="16">
        <v>27</v>
      </c>
      <c r="J204" s="16">
        <v>216</v>
      </c>
      <c r="K204" s="18">
        <v>0</v>
      </c>
      <c r="L204" s="18">
        <v>0</v>
      </c>
      <c r="M204" s="18">
        <v>0</v>
      </c>
      <c r="N204" s="18">
        <v>0</v>
      </c>
      <c r="O204" s="17">
        <v>2.4</v>
      </c>
      <c r="P204" s="16">
        <v>27.050625</v>
      </c>
      <c r="Q204" s="16">
        <v>64.921499999999995</v>
      </c>
      <c r="R204" s="17">
        <v>8.2100000000000009</v>
      </c>
      <c r="S204" s="17">
        <v>277.60000000000002</v>
      </c>
      <c r="T204" s="17">
        <v>8.1999999999999993</v>
      </c>
      <c r="U204" s="18">
        <v>0</v>
      </c>
      <c r="V204" s="16">
        <v>0</v>
      </c>
      <c r="W204" s="16">
        <v>27.0059</v>
      </c>
      <c r="X204" s="16">
        <v>221.71860000000001</v>
      </c>
    </row>
    <row r="205" spans="1:24">
      <c r="A205" s="68" t="s">
        <v>297</v>
      </c>
      <c r="B205" s="14" t="s">
        <v>1045</v>
      </c>
      <c r="C205" s="16">
        <v>28</v>
      </c>
      <c r="D205" s="17">
        <v>33.81</v>
      </c>
      <c r="E205" s="17">
        <v>10.68</v>
      </c>
      <c r="F205" s="16">
        <v>27.999737827714998</v>
      </c>
      <c r="G205" s="16">
        <v>299.03719999999998</v>
      </c>
      <c r="H205" s="18">
        <v>0</v>
      </c>
      <c r="I205" s="16">
        <v>0</v>
      </c>
      <c r="J205" s="16">
        <v>0</v>
      </c>
      <c r="K205" s="18">
        <v>0</v>
      </c>
      <c r="L205" s="18">
        <v>0</v>
      </c>
      <c r="M205" s="18">
        <v>0</v>
      </c>
      <c r="N205" s="18">
        <v>0</v>
      </c>
      <c r="O205" s="17">
        <v>9.2200000000000006</v>
      </c>
      <c r="P205" s="16">
        <v>27.996052060737998</v>
      </c>
      <c r="Q205" s="16">
        <v>258.12360000000001</v>
      </c>
      <c r="R205" s="17">
        <v>1.46</v>
      </c>
      <c r="S205" s="17">
        <v>49.4</v>
      </c>
      <c r="T205" s="17">
        <v>1.5</v>
      </c>
      <c r="U205" s="18">
        <v>0</v>
      </c>
      <c r="V205" s="16">
        <v>0</v>
      </c>
      <c r="W205" s="16">
        <v>28.023</v>
      </c>
      <c r="X205" s="16">
        <v>40.913600000000002</v>
      </c>
    </row>
    <row r="206" spans="1:24">
      <c r="A206" s="68" t="s">
        <v>299</v>
      </c>
      <c r="B206" s="14" t="s">
        <v>1045</v>
      </c>
      <c r="C206" s="16">
        <v>30</v>
      </c>
      <c r="D206" s="17">
        <v>33.81</v>
      </c>
      <c r="E206" s="17">
        <v>6.37</v>
      </c>
      <c r="F206" s="16">
        <v>30.012244897959</v>
      </c>
      <c r="G206" s="16">
        <v>191.178</v>
      </c>
      <c r="H206" s="18">
        <v>0</v>
      </c>
      <c r="I206" s="16">
        <v>0</v>
      </c>
      <c r="J206" s="16">
        <v>0</v>
      </c>
      <c r="K206" s="18">
        <v>0</v>
      </c>
      <c r="L206" s="18">
        <v>0</v>
      </c>
      <c r="M206" s="18">
        <v>0</v>
      </c>
      <c r="N206" s="18">
        <v>0</v>
      </c>
      <c r="O206" s="17">
        <v>6.37</v>
      </c>
      <c r="P206" s="16">
        <v>30.002354788068999</v>
      </c>
      <c r="Q206" s="16">
        <v>191.11500000000001</v>
      </c>
      <c r="R206" s="18">
        <v>0</v>
      </c>
      <c r="S206" s="18">
        <v>0.1</v>
      </c>
      <c r="T206" s="18">
        <v>0</v>
      </c>
      <c r="U206" s="18">
        <v>0</v>
      </c>
      <c r="V206" s="16">
        <v>0</v>
      </c>
      <c r="W206" s="16">
        <v>30</v>
      </c>
      <c r="X206" s="16">
        <v>6.3E-2</v>
      </c>
    </row>
    <row r="207" spans="1:24">
      <c r="A207" s="68" t="s">
        <v>301</v>
      </c>
      <c r="B207" s="14" t="s">
        <v>1045</v>
      </c>
      <c r="C207" s="16">
        <v>28</v>
      </c>
      <c r="D207" s="17">
        <v>33.81</v>
      </c>
      <c r="E207" s="17">
        <v>12.76</v>
      </c>
      <c r="F207" s="16">
        <v>28.005485893416999</v>
      </c>
      <c r="G207" s="16">
        <v>357.35</v>
      </c>
      <c r="H207" s="18">
        <v>0</v>
      </c>
      <c r="I207" s="16">
        <v>0</v>
      </c>
      <c r="J207" s="16">
        <v>0</v>
      </c>
      <c r="K207" s="18">
        <v>0</v>
      </c>
      <c r="L207" s="18">
        <v>0</v>
      </c>
      <c r="M207" s="18">
        <v>0</v>
      </c>
      <c r="N207" s="18">
        <v>0</v>
      </c>
      <c r="O207" s="17">
        <v>12.53</v>
      </c>
      <c r="P207" s="16">
        <v>27.99061452514</v>
      </c>
      <c r="Q207" s="16">
        <v>350.72239999999999</v>
      </c>
      <c r="R207" s="17">
        <v>0.24</v>
      </c>
      <c r="S207" s="17">
        <v>8</v>
      </c>
      <c r="T207" s="17">
        <v>0.2</v>
      </c>
      <c r="U207" s="18">
        <v>0</v>
      </c>
      <c r="V207" s="16">
        <v>0</v>
      </c>
      <c r="W207" s="16">
        <v>27.614999999999998</v>
      </c>
      <c r="X207" s="16">
        <v>6.6276000000000002</v>
      </c>
    </row>
    <row r="208" spans="1:24">
      <c r="A208" s="68" t="s">
        <v>303</v>
      </c>
      <c r="B208" s="14"/>
      <c r="C208" s="16">
        <v>25</v>
      </c>
      <c r="D208" s="17">
        <v>25.36</v>
      </c>
      <c r="E208" s="17">
        <v>3.12</v>
      </c>
      <c r="F208" s="16">
        <v>25.013621794872002</v>
      </c>
      <c r="G208" s="16">
        <v>78.042500000000004</v>
      </c>
      <c r="H208" s="18">
        <v>0</v>
      </c>
      <c r="I208" s="16">
        <v>0</v>
      </c>
      <c r="J208" s="16">
        <v>0</v>
      </c>
      <c r="K208" s="18">
        <v>0</v>
      </c>
      <c r="L208" s="18">
        <v>0</v>
      </c>
      <c r="M208" s="18">
        <v>0</v>
      </c>
      <c r="N208" s="18">
        <v>0</v>
      </c>
      <c r="O208" s="17">
        <v>2.86</v>
      </c>
      <c r="P208" s="16">
        <v>25.037587412587001</v>
      </c>
      <c r="Q208" s="16">
        <v>71.607500000000002</v>
      </c>
      <c r="R208" s="17">
        <v>0.26</v>
      </c>
      <c r="S208" s="17">
        <v>6.5</v>
      </c>
      <c r="T208" s="17">
        <v>0.2</v>
      </c>
      <c r="U208" s="18">
        <v>0</v>
      </c>
      <c r="V208" s="16">
        <v>0</v>
      </c>
      <c r="W208" s="16">
        <v>24.75</v>
      </c>
      <c r="X208" s="16">
        <v>6.4349999999999996</v>
      </c>
    </row>
    <row r="209" spans="1:24">
      <c r="A209" s="68" t="s">
        <v>305</v>
      </c>
      <c r="B209" s="14" t="s">
        <v>1045</v>
      </c>
      <c r="C209" s="16">
        <v>28</v>
      </c>
      <c r="D209" s="17">
        <v>33.81</v>
      </c>
      <c r="E209" s="17">
        <v>15.24</v>
      </c>
      <c r="F209" s="16">
        <v>27.995958005249001</v>
      </c>
      <c r="G209" s="16">
        <v>426.65839999999997</v>
      </c>
      <c r="H209" s="18">
        <v>0</v>
      </c>
      <c r="I209" s="16">
        <v>0</v>
      </c>
      <c r="J209" s="16">
        <v>0</v>
      </c>
      <c r="K209" s="18">
        <v>0</v>
      </c>
      <c r="L209" s="18">
        <v>0</v>
      </c>
      <c r="M209" s="18">
        <v>0</v>
      </c>
      <c r="N209" s="18">
        <v>0</v>
      </c>
      <c r="O209" s="17">
        <v>14.64</v>
      </c>
      <c r="P209" s="16">
        <v>27.997896174863001</v>
      </c>
      <c r="Q209" s="16">
        <v>409.88920000000002</v>
      </c>
      <c r="R209" s="17">
        <v>0.6</v>
      </c>
      <c r="S209" s="17">
        <v>20.3</v>
      </c>
      <c r="T209" s="17">
        <v>0.6</v>
      </c>
      <c r="U209" s="18">
        <v>0</v>
      </c>
      <c r="V209" s="16">
        <v>0</v>
      </c>
      <c r="W209" s="16">
        <v>27.948699999999999</v>
      </c>
      <c r="X209" s="16">
        <v>16.769200000000001</v>
      </c>
    </row>
    <row r="210" spans="1:24">
      <c r="A210" s="68" t="s">
        <v>307</v>
      </c>
      <c r="B210" s="14" t="s">
        <v>1045</v>
      </c>
      <c r="C210" s="16">
        <v>28</v>
      </c>
      <c r="D210" s="17">
        <v>33.81</v>
      </c>
      <c r="E210" s="17">
        <v>13.88</v>
      </c>
      <c r="F210" s="16">
        <v>27.991930835735001</v>
      </c>
      <c r="G210" s="16">
        <v>388.52800000000002</v>
      </c>
      <c r="H210" s="18">
        <v>-1</v>
      </c>
      <c r="I210" s="16">
        <v>28</v>
      </c>
      <c r="J210" s="16">
        <v>-28</v>
      </c>
      <c r="K210" s="18">
        <v>0</v>
      </c>
      <c r="L210" s="18">
        <v>0</v>
      </c>
      <c r="M210" s="18">
        <v>0</v>
      </c>
      <c r="N210" s="18">
        <v>0</v>
      </c>
      <c r="O210" s="17">
        <v>12.64</v>
      </c>
      <c r="P210" s="16">
        <v>28.005537974684</v>
      </c>
      <c r="Q210" s="16">
        <v>353.99</v>
      </c>
      <c r="R210" s="17">
        <v>0.23</v>
      </c>
      <c r="S210" s="17">
        <v>7.9</v>
      </c>
      <c r="T210" s="17">
        <v>0.2</v>
      </c>
      <c r="U210" s="18">
        <v>0</v>
      </c>
      <c r="V210" s="16">
        <v>0</v>
      </c>
      <c r="W210" s="16">
        <v>28.426100000000002</v>
      </c>
      <c r="X210" s="16">
        <v>6.5380000000000003</v>
      </c>
    </row>
    <row r="211" spans="1:24">
      <c r="A211" s="68" t="s">
        <v>309</v>
      </c>
      <c r="B211" s="14" t="s">
        <v>1045</v>
      </c>
      <c r="C211" s="16">
        <v>30</v>
      </c>
      <c r="D211" s="17">
        <v>33.81</v>
      </c>
      <c r="E211" s="18">
        <v>9.98</v>
      </c>
      <c r="F211" s="16">
        <v>30.001803607214001</v>
      </c>
      <c r="G211" s="16">
        <v>299.41800000000001</v>
      </c>
      <c r="H211" s="18">
        <v>-1</v>
      </c>
      <c r="I211" s="16">
        <v>30</v>
      </c>
      <c r="J211" s="16">
        <v>-30</v>
      </c>
      <c r="K211" s="18">
        <v>0</v>
      </c>
      <c r="L211" s="18">
        <v>0</v>
      </c>
      <c r="M211" s="18">
        <v>0</v>
      </c>
      <c r="N211" s="18">
        <v>0</v>
      </c>
      <c r="O211" s="17">
        <v>7.91</v>
      </c>
      <c r="P211" s="16">
        <v>30.006826801517001</v>
      </c>
      <c r="Q211" s="16">
        <v>237.35400000000001</v>
      </c>
      <c r="R211" s="17">
        <v>1.07</v>
      </c>
      <c r="S211" s="17">
        <v>36.1</v>
      </c>
      <c r="T211" s="17">
        <v>1.1000000000000001</v>
      </c>
      <c r="U211" s="18">
        <v>0</v>
      </c>
      <c r="V211" s="16">
        <v>0</v>
      </c>
      <c r="W211" s="16">
        <v>29.9664</v>
      </c>
      <c r="X211" s="16">
        <v>32.064</v>
      </c>
    </row>
    <row r="212" spans="1:24">
      <c r="A212" s="68" t="s">
        <v>312</v>
      </c>
      <c r="B212" s="14"/>
      <c r="C212" s="16">
        <v>30</v>
      </c>
      <c r="D212" s="17">
        <v>33.81</v>
      </c>
      <c r="E212" s="17">
        <v>7.44</v>
      </c>
      <c r="F212" s="16">
        <v>29.999596774194</v>
      </c>
      <c r="G212" s="16">
        <v>223.197</v>
      </c>
      <c r="H212" s="18">
        <v>-1</v>
      </c>
      <c r="I212" s="30">
        <v>31.54</v>
      </c>
      <c r="J212" s="16">
        <v>-31.54</v>
      </c>
      <c r="K212" s="18">
        <v>0</v>
      </c>
      <c r="L212" s="18">
        <v>0</v>
      </c>
      <c r="M212" s="18">
        <v>0</v>
      </c>
      <c r="N212" s="18">
        <v>0</v>
      </c>
      <c r="O212" s="17">
        <v>6.59</v>
      </c>
      <c r="P212" s="16">
        <v>29.998179059180998</v>
      </c>
      <c r="Q212" s="16">
        <v>197.68799999999999</v>
      </c>
      <c r="R212" s="28">
        <v>-0.15</v>
      </c>
      <c r="S212" s="28">
        <v>-5.0999999999999996</v>
      </c>
      <c r="T212" s="28">
        <v>-0.1</v>
      </c>
      <c r="U212" s="29">
        <v>0</v>
      </c>
      <c r="V212" s="16">
        <v>0</v>
      </c>
      <c r="W212" s="16">
        <v>40.206699999999998</v>
      </c>
      <c r="X212" s="16">
        <v>-6.0309999999999997</v>
      </c>
    </row>
    <row r="213" spans="1:24">
      <c r="A213" s="68" t="s">
        <v>314</v>
      </c>
      <c r="B213" s="14" t="s">
        <v>1045</v>
      </c>
      <c r="C213" s="16">
        <v>22.95</v>
      </c>
      <c r="D213" s="17">
        <v>33.81</v>
      </c>
      <c r="E213" s="17">
        <v>0.67</v>
      </c>
      <c r="F213" s="16">
        <v>23.073283582089999</v>
      </c>
      <c r="G213" s="16">
        <v>15.459099999999999</v>
      </c>
      <c r="H213" s="18">
        <v>0</v>
      </c>
      <c r="I213" s="16">
        <v>0</v>
      </c>
      <c r="J213" s="16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0</v>
      </c>
      <c r="Q213" s="16">
        <v>0</v>
      </c>
      <c r="R213" s="17">
        <v>0.67</v>
      </c>
      <c r="S213" s="17">
        <v>22.8</v>
      </c>
      <c r="T213" s="17">
        <v>0.7</v>
      </c>
      <c r="U213" s="18">
        <v>0</v>
      </c>
      <c r="V213" s="16">
        <v>0</v>
      </c>
      <c r="W213" s="16">
        <v>23.0733</v>
      </c>
      <c r="X213" s="16">
        <v>15.459099999999999</v>
      </c>
    </row>
    <row r="214" spans="1:24">
      <c r="A214" s="68" t="s">
        <v>316</v>
      </c>
      <c r="B214" s="14" t="s">
        <v>1045</v>
      </c>
      <c r="C214" s="16">
        <v>13.99</v>
      </c>
      <c r="D214" s="17">
        <v>33.81</v>
      </c>
      <c r="E214" s="17">
        <v>99.49</v>
      </c>
      <c r="F214" s="16">
        <v>13.989521559956</v>
      </c>
      <c r="G214" s="16">
        <v>1391.8175000000001</v>
      </c>
      <c r="H214" s="18">
        <v>0</v>
      </c>
      <c r="I214" s="16">
        <v>0</v>
      </c>
      <c r="J214" s="16">
        <v>0</v>
      </c>
      <c r="K214" s="18">
        <v>0</v>
      </c>
      <c r="L214" s="18">
        <v>0</v>
      </c>
      <c r="M214" s="18">
        <v>0</v>
      </c>
      <c r="N214" s="18">
        <v>0</v>
      </c>
      <c r="O214" s="17">
        <v>64.209999999999994</v>
      </c>
      <c r="P214" s="16">
        <v>13.988975237502</v>
      </c>
      <c r="Q214" s="16">
        <v>898.23209999999995</v>
      </c>
      <c r="R214" s="17">
        <v>35.28</v>
      </c>
      <c r="S214" s="17">
        <v>1192.9000000000001</v>
      </c>
      <c r="T214" s="17">
        <v>35.299999999999997</v>
      </c>
      <c r="U214" s="18">
        <v>0</v>
      </c>
      <c r="V214" s="16">
        <v>0</v>
      </c>
      <c r="W214" s="16">
        <v>13.990500000000001</v>
      </c>
      <c r="X214" s="16">
        <v>493.58539999999999</v>
      </c>
    </row>
    <row r="215" spans="1:24">
      <c r="A215" s="68" t="s">
        <v>318</v>
      </c>
      <c r="B215" s="14"/>
      <c r="C215" s="16">
        <v>13.994199999999999</v>
      </c>
      <c r="D215" s="17">
        <v>33.81</v>
      </c>
      <c r="E215" s="17">
        <v>29.61</v>
      </c>
      <c r="F215" s="16">
        <v>13.995427220533999</v>
      </c>
      <c r="G215" s="16">
        <v>414.40460000000002</v>
      </c>
      <c r="H215" s="18">
        <v>0</v>
      </c>
      <c r="I215" s="16">
        <v>0</v>
      </c>
      <c r="J215" s="16">
        <v>0</v>
      </c>
      <c r="K215" s="18">
        <v>0</v>
      </c>
      <c r="L215" s="18">
        <v>0</v>
      </c>
      <c r="M215" s="18">
        <v>0</v>
      </c>
      <c r="N215" s="18">
        <v>0</v>
      </c>
      <c r="O215" s="17">
        <v>29.6</v>
      </c>
      <c r="P215" s="16">
        <v>13.996185810810999</v>
      </c>
      <c r="Q215" s="16">
        <v>414.28710000000001</v>
      </c>
      <c r="R215" s="18">
        <v>0.01</v>
      </c>
      <c r="S215" s="18">
        <v>0.3</v>
      </c>
      <c r="T215" s="18">
        <v>0</v>
      </c>
      <c r="U215" s="18">
        <v>0</v>
      </c>
      <c r="V215" s="16">
        <v>0</v>
      </c>
      <c r="W215" s="16">
        <v>11.76</v>
      </c>
      <c r="X215" s="16">
        <v>0.1176</v>
      </c>
    </row>
    <row r="216" spans="1:24">
      <c r="A216" s="68" t="s">
        <v>320</v>
      </c>
      <c r="B216" s="14"/>
      <c r="C216" s="16">
        <v>20</v>
      </c>
      <c r="D216" s="17">
        <v>33.81</v>
      </c>
      <c r="E216" s="17">
        <v>0.28999999999999998</v>
      </c>
      <c r="F216" s="16">
        <v>19.882758620690002</v>
      </c>
      <c r="G216" s="16">
        <v>5.766</v>
      </c>
      <c r="H216" s="18">
        <v>0</v>
      </c>
      <c r="I216" s="16">
        <v>0</v>
      </c>
      <c r="J216" s="16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7">
        <v>0.28999999999999998</v>
      </c>
      <c r="S216" s="17">
        <v>9.8000000000000007</v>
      </c>
      <c r="T216" s="17">
        <v>0.3</v>
      </c>
      <c r="U216" s="18">
        <v>0</v>
      </c>
      <c r="V216" s="16">
        <v>0</v>
      </c>
      <c r="W216" s="16">
        <v>19.8828</v>
      </c>
      <c r="X216" s="16">
        <v>5.766</v>
      </c>
    </row>
    <row r="217" spans="1:24">
      <c r="A217" s="68" t="s">
        <v>322</v>
      </c>
      <c r="B217" s="14" t="s">
        <v>1045</v>
      </c>
      <c r="C217" s="16">
        <v>13.99</v>
      </c>
      <c r="D217" s="17">
        <v>33.81</v>
      </c>
      <c r="E217" s="17">
        <v>1.72</v>
      </c>
      <c r="F217" s="16">
        <v>14.007906976744</v>
      </c>
      <c r="G217" s="16">
        <v>24.093599999999999</v>
      </c>
      <c r="H217" s="18">
        <v>0</v>
      </c>
      <c r="I217" s="16">
        <v>0</v>
      </c>
      <c r="J217" s="16">
        <v>0</v>
      </c>
      <c r="K217" s="18">
        <v>0</v>
      </c>
      <c r="L217" s="18">
        <v>0</v>
      </c>
      <c r="M217" s="18">
        <v>0</v>
      </c>
      <c r="N217" s="18">
        <v>0</v>
      </c>
      <c r="O217" s="17">
        <v>1.72</v>
      </c>
      <c r="P217" s="16">
        <v>13.998953488372001</v>
      </c>
      <c r="Q217" s="16">
        <v>24.078199999999999</v>
      </c>
      <c r="R217" s="18">
        <v>0</v>
      </c>
      <c r="S217" s="18">
        <v>0</v>
      </c>
      <c r="T217" s="18">
        <v>0</v>
      </c>
      <c r="U217" s="18">
        <v>0</v>
      </c>
      <c r="V217" s="16">
        <v>0</v>
      </c>
      <c r="W217" s="16">
        <v>13.99</v>
      </c>
      <c r="X217" s="16">
        <v>1.54E-2</v>
      </c>
    </row>
    <row r="218" spans="1:24">
      <c r="A218" s="68" t="s">
        <v>324</v>
      </c>
      <c r="B218" s="14" t="s">
        <v>1045</v>
      </c>
      <c r="C218" s="16">
        <v>13.994199999999999</v>
      </c>
      <c r="D218" s="17">
        <v>33.81</v>
      </c>
      <c r="E218" s="17">
        <v>47.71</v>
      </c>
      <c r="F218" s="16">
        <v>13.994875288199999</v>
      </c>
      <c r="G218" s="16">
        <v>667.69550000000004</v>
      </c>
      <c r="H218" s="18">
        <v>0</v>
      </c>
      <c r="I218" s="16">
        <v>0</v>
      </c>
      <c r="J218" s="16">
        <v>0</v>
      </c>
      <c r="K218" s="18">
        <v>0</v>
      </c>
      <c r="L218" s="18">
        <v>0</v>
      </c>
      <c r="M218" s="18">
        <v>0</v>
      </c>
      <c r="N218" s="18">
        <v>0</v>
      </c>
      <c r="O218" s="17">
        <v>47.45</v>
      </c>
      <c r="P218" s="16">
        <v>13.994790305584999</v>
      </c>
      <c r="Q218" s="16">
        <v>664.05280000000005</v>
      </c>
      <c r="R218" s="17">
        <v>0.26</v>
      </c>
      <c r="S218" s="17">
        <v>8.8000000000000007</v>
      </c>
      <c r="T218" s="17">
        <v>0.3</v>
      </c>
      <c r="U218" s="18">
        <v>0</v>
      </c>
      <c r="V218" s="16">
        <v>0</v>
      </c>
      <c r="W218" s="16">
        <v>14.010400000000001</v>
      </c>
      <c r="X218" s="16">
        <v>3.6427</v>
      </c>
    </row>
    <row r="219" spans="1:24">
      <c r="A219" s="68" t="s">
        <v>326</v>
      </c>
      <c r="B219" s="14" t="s">
        <v>1045</v>
      </c>
      <c r="C219" s="16">
        <v>13.99</v>
      </c>
      <c r="D219" s="17">
        <v>33.81</v>
      </c>
      <c r="E219" s="17">
        <v>6.27</v>
      </c>
      <c r="F219" s="16">
        <v>13.994019138756</v>
      </c>
      <c r="G219" s="16">
        <v>87.742500000000007</v>
      </c>
      <c r="H219" s="18">
        <v>0</v>
      </c>
      <c r="I219" s="16">
        <v>0</v>
      </c>
      <c r="J219" s="16">
        <v>0</v>
      </c>
      <c r="K219" s="18">
        <v>0</v>
      </c>
      <c r="L219" s="18">
        <v>0</v>
      </c>
      <c r="M219" s="18">
        <v>0</v>
      </c>
      <c r="N219" s="18">
        <v>0</v>
      </c>
      <c r="O219" s="17">
        <v>6.07</v>
      </c>
      <c r="P219" s="16">
        <v>13.995766062603</v>
      </c>
      <c r="Q219" s="16">
        <v>84.954300000000003</v>
      </c>
      <c r="R219" s="17">
        <v>0.2</v>
      </c>
      <c r="S219" s="17">
        <v>6.7</v>
      </c>
      <c r="T219" s="17">
        <v>0.2</v>
      </c>
      <c r="U219" s="18">
        <v>0</v>
      </c>
      <c r="V219" s="16">
        <v>0</v>
      </c>
      <c r="W219" s="16">
        <v>13.941000000000001</v>
      </c>
      <c r="X219" s="16">
        <v>2.7881999999999998</v>
      </c>
    </row>
    <row r="220" spans="1:24">
      <c r="A220" s="68" t="s">
        <v>328</v>
      </c>
      <c r="B220" s="14" t="s">
        <v>1045</v>
      </c>
      <c r="C220" s="16">
        <v>13.99</v>
      </c>
      <c r="D220" s="17">
        <v>33.81</v>
      </c>
      <c r="E220" s="17">
        <v>6.44</v>
      </c>
      <c r="F220" s="16">
        <v>13.994565217390999</v>
      </c>
      <c r="G220" s="16">
        <v>90.125</v>
      </c>
      <c r="H220" s="18">
        <v>0</v>
      </c>
      <c r="I220" s="16">
        <v>0</v>
      </c>
      <c r="J220" s="16">
        <v>0</v>
      </c>
      <c r="K220" s="18">
        <v>0</v>
      </c>
      <c r="L220" s="18">
        <v>0</v>
      </c>
      <c r="M220" s="18">
        <v>0</v>
      </c>
      <c r="N220" s="18">
        <v>0</v>
      </c>
      <c r="O220" s="17">
        <v>6.45</v>
      </c>
      <c r="P220" s="16">
        <v>13.991085271317999</v>
      </c>
      <c r="Q220" s="16">
        <v>90.242500000000007</v>
      </c>
      <c r="R220" s="29">
        <v>-0.01</v>
      </c>
      <c r="S220" s="29">
        <v>-0.3</v>
      </c>
      <c r="T220" s="29">
        <v>0</v>
      </c>
      <c r="U220" s="29">
        <v>0</v>
      </c>
      <c r="V220" s="16">
        <v>0</v>
      </c>
      <c r="W220" s="16">
        <v>11.75</v>
      </c>
      <c r="X220" s="16">
        <v>-0.11749999999999999</v>
      </c>
    </row>
    <row r="221" spans="1:24">
      <c r="A221" s="68" t="s">
        <v>330</v>
      </c>
      <c r="B221" s="14"/>
      <c r="C221" s="16">
        <v>24</v>
      </c>
      <c r="D221" s="17">
        <v>33.81</v>
      </c>
      <c r="E221" s="17">
        <v>13.76</v>
      </c>
      <c r="F221" s="16">
        <v>23.998255813953001</v>
      </c>
      <c r="G221" s="16">
        <v>330.21600000000001</v>
      </c>
      <c r="H221" s="18">
        <v>0</v>
      </c>
      <c r="I221" s="16">
        <v>0</v>
      </c>
      <c r="J221" s="16">
        <v>0</v>
      </c>
      <c r="K221" s="18">
        <v>0</v>
      </c>
      <c r="L221" s="18">
        <v>0</v>
      </c>
      <c r="M221" s="18">
        <v>0</v>
      </c>
      <c r="N221" s="18">
        <v>0</v>
      </c>
      <c r="O221" s="17">
        <v>13.75</v>
      </c>
      <c r="P221" s="16">
        <v>24.008552727272999</v>
      </c>
      <c r="Q221" s="16">
        <v>330.11759999999998</v>
      </c>
      <c r="R221" s="18">
        <v>0</v>
      </c>
      <c r="S221" s="18">
        <v>0.1</v>
      </c>
      <c r="T221" s="18">
        <v>0</v>
      </c>
      <c r="U221" s="18">
        <v>0</v>
      </c>
      <c r="V221" s="16">
        <v>0</v>
      </c>
      <c r="W221" s="16">
        <v>24</v>
      </c>
      <c r="X221" s="16">
        <v>9.8400000000000001E-2</v>
      </c>
    </row>
    <row r="222" spans="1:24">
      <c r="A222" s="68" t="s">
        <v>332</v>
      </c>
      <c r="B222" s="14"/>
      <c r="C222" s="16">
        <v>23.993300000000001</v>
      </c>
      <c r="D222" s="17">
        <v>33.81</v>
      </c>
      <c r="E222" s="17">
        <v>12.62</v>
      </c>
      <c r="F222" s="16">
        <v>23.988359746434</v>
      </c>
      <c r="G222" s="16">
        <v>302.73309999999998</v>
      </c>
      <c r="H222" s="18">
        <v>0</v>
      </c>
      <c r="I222" s="16">
        <v>0</v>
      </c>
      <c r="J222" s="16">
        <v>0</v>
      </c>
      <c r="K222" s="18">
        <v>0</v>
      </c>
      <c r="L222" s="18">
        <v>0</v>
      </c>
      <c r="M222" s="18">
        <v>0</v>
      </c>
      <c r="N222" s="18">
        <v>0</v>
      </c>
      <c r="O222" s="17">
        <v>12.55</v>
      </c>
      <c r="P222" s="16">
        <v>23.994254980080001</v>
      </c>
      <c r="Q222" s="16">
        <v>301.12790000000001</v>
      </c>
      <c r="R222" s="17">
        <v>7.0000000000000007E-2</v>
      </c>
      <c r="S222" s="17">
        <v>2.2999999999999998</v>
      </c>
      <c r="T222" s="17">
        <v>0.1</v>
      </c>
      <c r="U222" s="18">
        <v>0</v>
      </c>
      <c r="V222" s="16">
        <v>0</v>
      </c>
      <c r="W222" s="16">
        <v>22.9314</v>
      </c>
      <c r="X222" s="16">
        <v>1.6052</v>
      </c>
    </row>
    <row r="223" spans="1:24">
      <c r="A223" s="68" t="s">
        <v>334</v>
      </c>
      <c r="B223" s="14"/>
      <c r="C223" s="16">
        <v>23.993300000000001</v>
      </c>
      <c r="D223" s="17">
        <v>33.81</v>
      </c>
      <c r="E223" s="17">
        <v>5.86</v>
      </c>
      <c r="F223" s="16">
        <v>23.989197952217999</v>
      </c>
      <c r="G223" s="16">
        <v>140.57669999999999</v>
      </c>
      <c r="H223" s="18">
        <v>0</v>
      </c>
      <c r="I223" s="16">
        <v>0</v>
      </c>
      <c r="J223" s="16">
        <v>0</v>
      </c>
      <c r="K223" s="18">
        <v>0</v>
      </c>
      <c r="L223" s="18">
        <v>0</v>
      </c>
      <c r="M223" s="18">
        <v>0</v>
      </c>
      <c r="N223" s="18">
        <v>0</v>
      </c>
      <c r="O223" s="17">
        <v>5.69</v>
      </c>
      <c r="P223" s="16">
        <v>24.011001757469</v>
      </c>
      <c r="Q223" s="16">
        <v>136.62260000000001</v>
      </c>
      <c r="R223" s="17">
        <v>0.16</v>
      </c>
      <c r="S223" s="17">
        <v>5.6</v>
      </c>
      <c r="T223" s="17">
        <v>0.2</v>
      </c>
      <c r="U223" s="18">
        <v>0</v>
      </c>
      <c r="V223" s="16">
        <v>0</v>
      </c>
      <c r="W223" s="16">
        <v>24.713100000000001</v>
      </c>
      <c r="X223" s="16">
        <v>3.9540999999999999</v>
      </c>
    </row>
    <row r="224" spans="1:24">
      <c r="A224" s="68" t="s">
        <v>336</v>
      </c>
      <c r="B224" s="14"/>
      <c r="C224" s="16">
        <v>23</v>
      </c>
      <c r="D224" s="17">
        <v>33.81</v>
      </c>
      <c r="E224" s="17">
        <v>27.41</v>
      </c>
      <c r="F224" s="16">
        <v>22.996895293687999</v>
      </c>
      <c r="G224" s="16">
        <v>630.34490000000005</v>
      </c>
      <c r="H224" s="18">
        <v>118</v>
      </c>
      <c r="I224" s="16">
        <v>22.989830508474999</v>
      </c>
      <c r="J224" s="16">
        <v>2712.8</v>
      </c>
      <c r="K224" s="18">
        <v>0</v>
      </c>
      <c r="L224" s="18">
        <v>0</v>
      </c>
      <c r="M224" s="18">
        <v>0</v>
      </c>
      <c r="N224" s="18">
        <v>0</v>
      </c>
      <c r="O224" s="17">
        <v>132.6</v>
      </c>
      <c r="P224" s="16">
        <v>22.991279788839002</v>
      </c>
      <c r="Q224" s="16">
        <v>3048.6437000000001</v>
      </c>
      <c r="R224" s="17">
        <v>12.8</v>
      </c>
      <c r="S224" s="17">
        <v>432.9</v>
      </c>
      <c r="T224" s="17">
        <v>12.8</v>
      </c>
      <c r="U224" s="18">
        <v>0</v>
      </c>
      <c r="V224" s="16">
        <v>0</v>
      </c>
      <c r="W224" s="16">
        <v>23.007899999999999</v>
      </c>
      <c r="X224" s="16">
        <v>294.50119999999998</v>
      </c>
    </row>
    <row r="225" spans="1:24">
      <c r="A225" s="68" t="s">
        <v>338</v>
      </c>
      <c r="B225" s="14"/>
      <c r="C225" s="16">
        <v>23</v>
      </c>
      <c r="D225" s="17">
        <v>33.81</v>
      </c>
      <c r="E225" s="18">
        <v>1</v>
      </c>
      <c r="F225" s="16">
        <v>23</v>
      </c>
      <c r="G225" s="16">
        <v>23</v>
      </c>
      <c r="H225" s="18">
        <v>0</v>
      </c>
      <c r="I225" s="16">
        <v>0</v>
      </c>
      <c r="J225" s="16">
        <v>0</v>
      </c>
      <c r="K225" s="18">
        <v>0</v>
      </c>
      <c r="L225" s="18">
        <v>0</v>
      </c>
      <c r="M225" s="18">
        <v>0</v>
      </c>
      <c r="N225" s="18">
        <v>0</v>
      </c>
      <c r="O225" s="17">
        <v>0.3</v>
      </c>
      <c r="P225" s="16">
        <v>23</v>
      </c>
      <c r="Q225" s="16">
        <v>6.9</v>
      </c>
      <c r="R225" s="17">
        <v>0.7</v>
      </c>
      <c r="S225" s="17">
        <v>23.7</v>
      </c>
      <c r="T225" s="17">
        <v>0.7</v>
      </c>
      <c r="U225" s="18">
        <v>0</v>
      </c>
      <c r="V225" s="16">
        <v>0</v>
      </c>
      <c r="W225" s="16">
        <v>23</v>
      </c>
      <c r="X225" s="16">
        <v>16.100000000000001</v>
      </c>
    </row>
    <row r="226" spans="1:24">
      <c r="A226" s="68" t="s">
        <v>340</v>
      </c>
      <c r="B226" s="14"/>
      <c r="C226" s="16">
        <v>22.99</v>
      </c>
      <c r="D226" s="17">
        <v>33.81</v>
      </c>
      <c r="E226" s="18">
        <v>4</v>
      </c>
      <c r="F226" s="16">
        <v>22.99</v>
      </c>
      <c r="G226" s="16">
        <v>91.96</v>
      </c>
      <c r="H226" s="18">
        <v>4</v>
      </c>
      <c r="I226" s="16">
        <v>22.99</v>
      </c>
      <c r="J226" s="16">
        <v>91.96</v>
      </c>
      <c r="K226" s="18">
        <v>0</v>
      </c>
      <c r="L226" s="18">
        <v>0</v>
      </c>
      <c r="M226" s="18">
        <v>0</v>
      </c>
      <c r="N226" s="18">
        <v>0</v>
      </c>
      <c r="O226" s="17">
        <v>7.7</v>
      </c>
      <c r="P226" s="16">
        <v>22.99</v>
      </c>
      <c r="Q226" s="16">
        <v>177.023</v>
      </c>
      <c r="R226" s="17">
        <v>0.3</v>
      </c>
      <c r="S226" s="17">
        <v>10.1</v>
      </c>
      <c r="T226" s="17">
        <v>0.3</v>
      </c>
      <c r="U226" s="18">
        <v>0</v>
      </c>
      <c r="V226" s="16">
        <v>0</v>
      </c>
      <c r="W226" s="16">
        <v>22.99</v>
      </c>
      <c r="X226" s="16">
        <v>6.8970000000000002</v>
      </c>
    </row>
    <row r="227" spans="1:24">
      <c r="A227" s="68" t="s">
        <v>342</v>
      </c>
      <c r="B227" s="14"/>
      <c r="C227" s="16">
        <v>23</v>
      </c>
      <c r="D227" s="17">
        <v>33.81</v>
      </c>
      <c r="E227" s="17">
        <v>5.66</v>
      </c>
      <c r="F227" s="16">
        <v>23.004063604239999</v>
      </c>
      <c r="G227" s="16">
        <v>130.203</v>
      </c>
      <c r="H227" s="18">
        <v>-4</v>
      </c>
      <c r="I227" s="16">
        <v>23</v>
      </c>
      <c r="J227" s="16">
        <v>-92</v>
      </c>
      <c r="K227" s="18">
        <v>0</v>
      </c>
      <c r="L227" s="18">
        <v>0</v>
      </c>
      <c r="M227" s="18">
        <v>0</v>
      </c>
      <c r="N227" s="18">
        <v>0</v>
      </c>
      <c r="O227" s="18">
        <v>0.96</v>
      </c>
      <c r="P227" s="16">
        <v>22.997604166666999</v>
      </c>
      <c r="Q227" s="16">
        <v>22.0777</v>
      </c>
      <c r="R227" s="17">
        <v>0.7</v>
      </c>
      <c r="S227" s="17">
        <v>23.7</v>
      </c>
      <c r="T227" s="17">
        <v>0.7</v>
      </c>
      <c r="U227" s="18">
        <v>0</v>
      </c>
      <c r="V227" s="16">
        <v>0</v>
      </c>
      <c r="W227" s="16">
        <v>23.036100000000001</v>
      </c>
      <c r="X227" s="16">
        <v>16.125299999999999</v>
      </c>
    </row>
    <row r="228" spans="1:24">
      <c r="A228" s="68" t="s">
        <v>344</v>
      </c>
      <c r="B228" s="14"/>
      <c r="C228" s="16">
        <v>47.593299999999999</v>
      </c>
      <c r="D228" s="17">
        <v>59.17</v>
      </c>
      <c r="E228" s="17">
        <v>13.7</v>
      </c>
      <c r="F228" s="16">
        <v>47.593299270072997</v>
      </c>
      <c r="G228" s="16">
        <v>652.02819999999997</v>
      </c>
      <c r="H228" s="18">
        <v>0</v>
      </c>
      <c r="I228" s="16">
        <v>0</v>
      </c>
      <c r="J228" s="16">
        <v>0</v>
      </c>
      <c r="K228" s="18">
        <v>0</v>
      </c>
      <c r="L228" s="18">
        <v>0</v>
      </c>
      <c r="M228" s="18">
        <v>0</v>
      </c>
      <c r="N228" s="18">
        <v>0</v>
      </c>
      <c r="O228" s="17">
        <v>11.8</v>
      </c>
      <c r="P228" s="16">
        <v>47.593296610168998</v>
      </c>
      <c r="Q228" s="16">
        <v>561.60090000000002</v>
      </c>
      <c r="R228" s="17">
        <v>1.9</v>
      </c>
      <c r="S228" s="17">
        <v>112.4</v>
      </c>
      <c r="T228" s="17">
        <v>3.3</v>
      </c>
      <c r="U228" s="18">
        <v>0</v>
      </c>
      <c r="V228" s="16">
        <v>0</v>
      </c>
      <c r="W228" s="16">
        <v>47.593299999999999</v>
      </c>
      <c r="X228" s="16">
        <v>90.427300000000002</v>
      </c>
    </row>
    <row r="229" spans="1:24">
      <c r="A229" s="68" t="s">
        <v>1116</v>
      </c>
      <c r="B229" s="14"/>
      <c r="C229" s="16">
        <v>23</v>
      </c>
      <c r="D229" s="17">
        <v>33.81</v>
      </c>
      <c r="E229" s="18">
        <v>5</v>
      </c>
      <c r="F229" s="16">
        <v>23</v>
      </c>
      <c r="G229" s="16">
        <v>115</v>
      </c>
      <c r="H229" s="18">
        <v>0</v>
      </c>
      <c r="I229" s="16">
        <v>0</v>
      </c>
      <c r="J229" s="16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5</v>
      </c>
      <c r="P229" s="16">
        <v>23</v>
      </c>
      <c r="Q229" s="16">
        <v>115</v>
      </c>
      <c r="R229" s="18">
        <v>0</v>
      </c>
      <c r="S229" s="18">
        <v>0</v>
      </c>
      <c r="T229" s="18">
        <v>0</v>
      </c>
      <c r="U229" s="18">
        <v>0</v>
      </c>
      <c r="V229" s="16">
        <v>0</v>
      </c>
      <c r="W229" s="16">
        <v>23</v>
      </c>
      <c r="X229" s="16">
        <v>0</v>
      </c>
    </row>
    <row r="230" spans="1:24">
      <c r="A230" s="68" t="s">
        <v>346</v>
      </c>
      <c r="B230" s="14"/>
      <c r="C230" s="16">
        <v>32</v>
      </c>
      <c r="D230" s="17">
        <v>33.81</v>
      </c>
      <c r="E230" s="17">
        <v>3.14</v>
      </c>
      <c r="F230" s="16">
        <v>31.950063694268</v>
      </c>
      <c r="G230" s="16">
        <v>100.3232</v>
      </c>
      <c r="H230" s="18">
        <v>0</v>
      </c>
      <c r="I230" s="16">
        <v>0</v>
      </c>
      <c r="J230" s="16">
        <v>0</v>
      </c>
      <c r="K230" s="18">
        <v>0</v>
      </c>
      <c r="L230" s="18">
        <v>0</v>
      </c>
      <c r="M230" s="18">
        <v>0</v>
      </c>
      <c r="N230" s="18">
        <v>0</v>
      </c>
      <c r="O230" s="17">
        <v>3.14</v>
      </c>
      <c r="P230" s="16">
        <v>31.992866242038001</v>
      </c>
      <c r="Q230" s="16">
        <v>100.4576</v>
      </c>
      <c r="R230" s="18">
        <v>0</v>
      </c>
      <c r="S230" s="18">
        <v>-0.1</v>
      </c>
      <c r="T230" s="18">
        <v>0</v>
      </c>
      <c r="U230" s="18">
        <v>0</v>
      </c>
      <c r="V230" s="16">
        <v>0</v>
      </c>
      <c r="W230" s="16">
        <v>32</v>
      </c>
      <c r="X230" s="16">
        <v>-0.13439999999999999</v>
      </c>
    </row>
    <row r="231" spans="1:24">
      <c r="A231" s="68" t="s">
        <v>348</v>
      </c>
      <c r="B231" s="14"/>
      <c r="C231" s="16">
        <v>30</v>
      </c>
      <c r="D231" s="17">
        <v>33.81</v>
      </c>
      <c r="E231" s="17">
        <v>0.24</v>
      </c>
      <c r="F231" s="16">
        <v>29.787500000000001</v>
      </c>
      <c r="G231" s="16">
        <v>7.149</v>
      </c>
      <c r="H231" s="18">
        <v>0</v>
      </c>
      <c r="I231" s="16">
        <v>0</v>
      </c>
      <c r="J231" s="16">
        <v>0</v>
      </c>
      <c r="K231" s="18">
        <v>0</v>
      </c>
      <c r="L231" s="18">
        <v>0</v>
      </c>
      <c r="M231" s="18">
        <v>0</v>
      </c>
      <c r="N231" s="18">
        <v>0</v>
      </c>
      <c r="O231" s="17">
        <v>0.11</v>
      </c>
      <c r="P231" s="16">
        <v>29.727272727273</v>
      </c>
      <c r="Q231" s="16">
        <v>3.27</v>
      </c>
      <c r="R231" s="17">
        <v>0.13</v>
      </c>
      <c r="S231" s="17">
        <v>4.4000000000000004</v>
      </c>
      <c r="T231" s="17">
        <v>0.1</v>
      </c>
      <c r="U231" s="18">
        <v>0</v>
      </c>
      <c r="V231" s="16">
        <v>0</v>
      </c>
      <c r="W231" s="16">
        <v>29.8385</v>
      </c>
      <c r="X231" s="16">
        <v>3.879</v>
      </c>
    </row>
    <row r="232" spans="1:24">
      <c r="A232" s="68" t="s">
        <v>350</v>
      </c>
      <c r="B232" s="14"/>
      <c r="C232" s="16">
        <v>13.9933</v>
      </c>
      <c r="D232" s="17">
        <v>25.36</v>
      </c>
      <c r="E232" s="17">
        <v>99.46</v>
      </c>
      <c r="F232" s="16">
        <v>13.992947918761001</v>
      </c>
      <c r="G232" s="16">
        <v>1391.7385999999999</v>
      </c>
      <c r="H232" s="18">
        <v>-63</v>
      </c>
      <c r="I232" s="16">
        <v>13.9933</v>
      </c>
      <c r="J232" s="16">
        <v>-881.5779</v>
      </c>
      <c r="K232" s="18">
        <v>0</v>
      </c>
      <c r="L232" s="18">
        <v>0</v>
      </c>
      <c r="M232" s="18">
        <v>0</v>
      </c>
      <c r="N232" s="18">
        <v>0</v>
      </c>
      <c r="O232" s="17">
        <v>36.56</v>
      </c>
      <c r="P232" s="16">
        <v>13.992765317287001</v>
      </c>
      <c r="Q232" s="16">
        <v>511.57549999999998</v>
      </c>
      <c r="R232" s="28">
        <v>-0.1</v>
      </c>
      <c r="S232" s="28">
        <v>-2.6</v>
      </c>
      <c r="T232" s="28">
        <v>-0.1</v>
      </c>
      <c r="U232" s="29">
        <v>0</v>
      </c>
      <c r="V232" s="16">
        <v>0</v>
      </c>
      <c r="W232" s="16">
        <v>14.147</v>
      </c>
      <c r="X232" s="16">
        <v>-1.4147000000000001</v>
      </c>
    </row>
    <row r="233" spans="1:24">
      <c r="A233" s="68" t="s">
        <v>352</v>
      </c>
      <c r="B233" s="14" t="s">
        <v>1045</v>
      </c>
      <c r="C233" s="16">
        <v>34.75</v>
      </c>
      <c r="D233" s="17">
        <v>33.81</v>
      </c>
      <c r="E233" s="17">
        <v>17.25</v>
      </c>
      <c r="F233" s="16">
        <v>34.746979710144998</v>
      </c>
      <c r="G233" s="16">
        <v>599.3854</v>
      </c>
      <c r="H233" s="18">
        <v>0</v>
      </c>
      <c r="I233" s="16">
        <v>0</v>
      </c>
      <c r="J233" s="16">
        <v>0</v>
      </c>
      <c r="K233" s="18">
        <v>0</v>
      </c>
      <c r="L233" s="18">
        <v>0</v>
      </c>
      <c r="M233" s="18">
        <v>0</v>
      </c>
      <c r="N233" s="18">
        <v>0</v>
      </c>
      <c r="O233" s="17">
        <v>13.39</v>
      </c>
      <c r="P233" s="16">
        <v>34.740395817774001</v>
      </c>
      <c r="Q233" s="16">
        <v>465.1739</v>
      </c>
      <c r="R233" s="17">
        <v>3.86</v>
      </c>
      <c r="S233" s="17">
        <v>130.6</v>
      </c>
      <c r="T233" s="17">
        <v>3.9</v>
      </c>
      <c r="U233" s="18">
        <v>0</v>
      </c>
      <c r="V233" s="16">
        <v>0</v>
      </c>
      <c r="W233" s="16">
        <v>34.769799999999996</v>
      </c>
      <c r="X233" s="16">
        <v>134.2115</v>
      </c>
    </row>
    <row r="234" spans="1:24">
      <c r="A234" s="68" t="s">
        <v>1117</v>
      </c>
      <c r="B234" s="14"/>
      <c r="C234" s="16">
        <v>35.666699999999999</v>
      </c>
      <c r="D234" s="17">
        <v>59.17</v>
      </c>
      <c r="E234" s="18">
        <v>1</v>
      </c>
      <c r="F234" s="16">
        <v>35.666699999999999</v>
      </c>
      <c r="G234" s="16">
        <v>35.666699999999999</v>
      </c>
      <c r="H234" s="18">
        <v>0</v>
      </c>
      <c r="I234" s="16">
        <v>0</v>
      </c>
      <c r="J234" s="16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1</v>
      </c>
      <c r="P234" s="16">
        <v>35.666699999999999</v>
      </c>
      <c r="Q234" s="16">
        <v>35.666699999999999</v>
      </c>
      <c r="R234" s="18">
        <v>0</v>
      </c>
      <c r="S234" s="18">
        <v>0</v>
      </c>
      <c r="T234" s="18">
        <v>0</v>
      </c>
      <c r="U234" s="18">
        <v>0</v>
      </c>
      <c r="V234" s="16">
        <v>0</v>
      </c>
      <c r="W234" s="16">
        <v>35.666699999999999</v>
      </c>
      <c r="X234" s="16">
        <v>0</v>
      </c>
    </row>
    <row r="235" spans="1:24">
      <c r="A235" s="68" t="s">
        <v>354</v>
      </c>
      <c r="B235" s="14" t="s">
        <v>1045</v>
      </c>
      <c r="C235" s="16">
        <v>25</v>
      </c>
      <c r="D235" s="17">
        <v>33.81</v>
      </c>
      <c r="E235" s="18">
        <v>3</v>
      </c>
      <c r="F235" s="16">
        <v>25</v>
      </c>
      <c r="G235" s="16">
        <v>75</v>
      </c>
      <c r="H235" s="18">
        <v>0</v>
      </c>
      <c r="I235" s="16">
        <v>0</v>
      </c>
      <c r="J235" s="16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3</v>
      </c>
      <c r="P235" s="16">
        <v>25</v>
      </c>
      <c r="Q235" s="16">
        <v>75</v>
      </c>
      <c r="R235" s="18">
        <v>0</v>
      </c>
      <c r="S235" s="18">
        <v>0</v>
      </c>
      <c r="T235" s="18">
        <v>0</v>
      </c>
      <c r="U235" s="18">
        <v>0</v>
      </c>
      <c r="V235" s="16">
        <v>0</v>
      </c>
      <c r="W235" s="16">
        <v>25</v>
      </c>
      <c r="X235" s="16">
        <v>0</v>
      </c>
    </row>
    <row r="236" spans="1:24">
      <c r="A236" s="68" t="s">
        <v>1118</v>
      </c>
      <c r="B236" s="14"/>
      <c r="C236" s="16">
        <v>36</v>
      </c>
      <c r="D236" s="17">
        <v>33.81</v>
      </c>
      <c r="E236" s="18">
        <v>1</v>
      </c>
      <c r="F236" s="16">
        <v>36</v>
      </c>
      <c r="G236" s="16">
        <v>36</v>
      </c>
      <c r="H236" s="18">
        <v>0</v>
      </c>
      <c r="I236" s="16">
        <v>0</v>
      </c>
      <c r="J236" s="16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1</v>
      </c>
      <c r="P236" s="16">
        <v>36</v>
      </c>
      <c r="Q236" s="16">
        <v>36</v>
      </c>
      <c r="R236" s="18">
        <v>0</v>
      </c>
      <c r="S236" s="18">
        <v>0</v>
      </c>
      <c r="T236" s="18">
        <v>0</v>
      </c>
      <c r="U236" s="18">
        <v>0</v>
      </c>
      <c r="V236" s="16">
        <v>0</v>
      </c>
      <c r="W236" s="16">
        <v>36</v>
      </c>
      <c r="X236" s="16">
        <v>0</v>
      </c>
    </row>
    <row r="237" spans="1:24">
      <c r="A237" s="68" t="s">
        <v>356</v>
      </c>
      <c r="B237" s="14"/>
      <c r="C237" s="16">
        <v>10</v>
      </c>
      <c r="D237" s="17">
        <v>33.81</v>
      </c>
      <c r="E237" s="18">
        <v>0</v>
      </c>
      <c r="F237" s="16">
        <v>0</v>
      </c>
      <c r="G237" s="16">
        <v>0</v>
      </c>
      <c r="H237" s="18">
        <v>0</v>
      </c>
      <c r="I237" s="16">
        <v>0</v>
      </c>
      <c r="J237" s="16">
        <v>0</v>
      </c>
      <c r="K237" s="18">
        <v>0</v>
      </c>
      <c r="L237" s="18">
        <v>0</v>
      </c>
      <c r="M237" s="18">
        <v>0</v>
      </c>
      <c r="N237" s="18">
        <v>0</v>
      </c>
      <c r="O237" s="17">
        <v>0.3</v>
      </c>
      <c r="P237" s="16">
        <v>10</v>
      </c>
      <c r="Q237" s="16">
        <v>3</v>
      </c>
      <c r="R237" s="28">
        <v>-0.3</v>
      </c>
      <c r="S237" s="28">
        <v>-10.1</v>
      </c>
      <c r="T237" s="28">
        <v>-0.3</v>
      </c>
      <c r="U237" s="29">
        <v>0</v>
      </c>
      <c r="V237" s="16">
        <v>0</v>
      </c>
      <c r="W237" s="16">
        <v>10</v>
      </c>
      <c r="X237" s="16">
        <v>-3</v>
      </c>
    </row>
    <row r="238" spans="1:24">
      <c r="A238" s="68" t="s">
        <v>358</v>
      </c>
      <c r="B238" s="14"/>
      <c r="C238" s="16">
        <v>10</v>
      </c>
      <c r="D238" s="17">
        <v>33.81</v>
      </c>
      <c r="E238" s="17">
        <v>10.41</v>
      </c>
      <c r="F238" s="16">
        <v>10.002017291066</v>
      </c>
      <c r="G238" s="16">
        <v>104.121</v>
      </c>
      <c r="H238" s="18">
        <v>0</v>
      </c>
      <c r="I238" s="16">
        <v>0</v>
      </c>
      <c r="J238" s="16">
        <v>0</v>
      </c>
      <c r="K238" s="18">
        <v>0</v>
      </c>
      <c r="L238" s="18">
        <v>0</v>
      </c>
      <c r="M238" s="18">
        <v>0</v>
      </c>
      <c r="N238" s="18">
        <v>0</v>
      </c>
      <c r="O238" s="17">
        <v>10.39</v>
      </c>
      <c r="P238" s="16">
        <v>9.9952839268527001</v>
      </c>
      <c r="Q238" s="16">
        <v>103.851</v>
      </c>
      <c r="R238" s="18">
        <v>0.03</v>
      </c>
      <c r="S238" s="18">
        <v>0.9</v>
      </c>
      <c r="T238" s="18">
        <v>0</v>
      </c>
      <c r="U238" s="18">
        <v>0</v>
      </c>
      <c r="V238" s="16">
        <v>0</v>
      </c>
      <c r="W238" s="16">
        <v>9</v>
      </c>
      <c r="X238" s="16">
        <v>0.27</v>
      </c>
    </row>
    <row r="239" spans="1:24">
      <c r="A239" s="68" t="s">
        <v>360</v>
      </c>
      <c r="B239" s="14"/>
      <c r="C239" s="16">
        <v>6.49</v>
      </c>
      <c r="D239" s="17">
        <v>33.81</v>
      </c>
      <c r="E239" s="17">
        <v>2.14</v>
      </c>
      <c r="F239" s="16">
        <v>6.4902803738317996</v>
      </c>
      <c r="G239" s="16">
        <v>13.889200000000001</v>
      </c>
      <c r="H239" s="18">
        <v>0</v>
      </c>
      <c r="I239" s="16">
        <v>0</v>
      </c>
      <c r="J239" s="16">
        <v>0</v>
      </c>
      <c r="K239" s="18">
        <v>0</v>
      </c>
      <c r="L239" s="18">
        <v>0</v>
      </c>
      <c r="M239" s="18">
        <v>0</v>
      </c>
      <c r="N239" s="18">
        <v>0</v>
      </c>
      <c r="O239" s="17">
        <v>2.14</v>
      </c>
      <c r="P239" s="16">
        <v>6.5030373831775998</v>
      </c>
      <c r="Q239" s="16">
        <v>13.916499999999999</v>
      </c>
      <c r="R239" s="18">
        <v>0</v>
      </c>
      <c r="S239" s="18">
        <v>-0.1</v>
      </c>
      <c r="T239" s="18">
        <v>0</v>
      </c>
      <c r="U239" s="18">
        <v>0</v>
      </c>
      <c r="V239" s="16">
        <v>0</v>
      </c>
      <c r="W239" s="16">
        <v>6.49</v>
      </c>
      <c r="X239" s="16">
        <v>-2.7300000000000001E-2</v>
      </c>
    </row>
    <row r="240" spans="1:24">
      <c r="A240" s="68" t="s">
        <v>362</v>
      </c>
      <c r="B240" s="14"/>
      <c r="C240" s="16">
        <v>10</v>
      </c>
      <c r="D240" s="17">
        <v>25.36</v>
      </c>
      <c r="E240" s="18">
        <v>2</v>
      </c>
      <c r="F240" s="16">
        <v>10</v>
      </c>
      <c r="G240" s="16">
        <v>20</v>
      </c>
      <c r="H240" s="18">
        <v>0</v>
      </c>
      <c r="I240" s="16">
        <v>0</v>
      </c>
      <c r="J240" s="16">
        <v>0</v>
      </c>
      <c r="K240" s="18">
        <v>0</v>
      </c>
      <c r="L240" s="18">
        <v>0</v>
      </c>
      <c r="M240" s="18">
        <v>0</v>
      </c>
      <c r="N240" s="18">
        <v>0</v>
      </c>
      <c r="O240" s="17">
        <v>1.65</v>
      </c>
      <c r="P240" s="16">
        <v>10.005454545455001</v>
      </c>
      <c r="Q240" s="16">
        <v>16.509</v>
      </c>
      <c r="R240" s="17">
        <v>0.35</v>
      </c>
      <c r="S240" s="17">
        <v>8.8000000000000007</v>
      </c>
      <c r="T240" s="17">
        <v>0.3</v>
      </c>
      <c r="U240" s="18">
        <v>0</v>
      </c>
      <c r="V240" s="16">
        <v>0</v>
      </c>
      <c r="W240" s="16">
        <v>9.9742999999999995</v>
      </c>
      <c r="X240" s="16">
        <v>3.4910000000000001</v>
      </c>
    </row>
    <row r="241" spans="1:24">
      <c r="A241" s="68" t="s">
        <v>364</v>
      </c>
      <c r="B241" s="14"/>
      <c r="C241" s="16">
        <v>10.99</v>
      </c>
      <c r="D241" s="17">
        <v>33.81</v>
      </c>
      <c r="E241" s="18">
        <v>6.98</v>
      </c>
      <c r="F241" s="16">
        <v>10.993624641834</v>
      </c>
      <c r="G241" s="16">
        <v>76.735500000000002</v>
      </c>
      <c r="H241" s="18">
        <v>-2</v>
      </c>
      <c r="I241" s="16">
        <v>10.99</v>
      </c>
      <c r="J241" s="16">
        <v>-21.98</v>
      </c>
      <c r="K241" s="18">
        <v>0</v>
      </c>
      <c r="L241" s="18">
        <v>0</v>
      </c>
      <c r="M241" s="18">
        <v>0</v>
      </c>
      <c r="N241" s="18">
        <v>0</v>
      </c>
      <c r="O241" s="18">
        <v>4.9800000000000004</v>
      </c>
      <c r="P241" s="16">
        <v>10.98359437751</v>
      </c>
      <c r="Q241" s="16">
        <v>54.698300000000003</v>
      </c>
      <c r="R241" s="18">
        <v>0.01</v>
      </c>
      <c r="S241" s="18">
        <v>0.2</v>
      </c>
      <c r="T241" s="18">
        <v>0</v>
      </c>
      <c r="U241" s="18">
        <v>0</v>
      </c>
      <c r="V241" s="16">
        <v>0</v>
      </c>
      <c r="W241" s="16">
        <v>5.71</v>
      </c>
      <c r="X241" s="16">
        <v>5.7099999999999998E-2</v>
      </c>
    </row>
    <row r="242" spans="1:24">
      <c r="A242" s="68" t="s">
        <v>1119</v>
      </c>
      <c r="B242" s="14" t="s">
        <v>1049</v>
      </c>
      <c r="C242" s="16">
        <v>6.49</v>
      </c>
      <c r="D242" s="17">
        <v>33.81</v>
      </c>
      <c r="E242" s="17">
        <v>4.0999999999999996</v>
      </c>
      <c r="F242" s="16">
        <v>6.49</v>
      </c>
      <c r="G242" s="16">
        <v>26.609000000000002</v>
      </c>
      <c r="H242" s="18">
        <v>2</v>
      </c>
      <c r="I242" s="16">
        <v>6.49</v>
      </c>
      <c r="J242" s="16">
        <v>12.98</v>
      </c>
      <c r="K242" s="18">
        <v>0</v>
      </c>
      <c r="L242" s="18">
        <v>0</v>
      </c>
      <c r="M242" s="18">
        <v>0</v>
      </c>
      <c r="N242" s="18">
        <v>0</v>
      </c>
      <c r="O242" s="17">
        <v>6.1</v>
      </c>
      <c r="P242" s="16">
        <v>6.49</v>
      </c>
      <c r="Q242" s="16">
        <v>39.588999999999999</v>
      </c>
      <c r="R242" s="18">
        <v>0</v>
      </c>
      <c r="S242" s="18">
        <v>0</v>
      </c>
      <c r="T242" s="18">
        <v>0</v>
      </c>
      <c r="U242" s="18">
        <v>0</v>
      </c>
      <c r="V242" s="16">
        <v>0</v>
      </c>
      <c r="W242" s="16">
        <v>6.49</v>
      </c>
      <c r="X242" s="16">
        <v>0</v>
      </c>
    </row>
    <row r="243" spans="1:24">
      <c r="A243" s="68" t="s">
        <v>366</v>
      </c>
      <c r="B243" s="14"/>
      <c r="C243" s="16">
        <v>11.9933</v>
      </c>
      <c r="D243" s="17">
        <v>33.81</v>
      </c>
      <c r="E243" s="17">
        <v>23.18</v>
      </c>
      <c r="F243" s="16">
        <v>11.993248490078001</v>
      </c>
      <c r="G243" s="16">
        <v>278.00349999999997</v>
      </c>
      <c r="H243" s="18">
        <v>-14</v>
      </c>
      <c r="I243" s="30">
        <v>11.9933</v>
      </c>
      <c r="J243" s="16">
        <v>-167.90620000000001</v>
      </c>
      <c r="K243" s="18">
        <v>0</v>
      </c>
      <c r="L243" s="18">
        <v>0</v>
      </c>
      <c r="M243" s="18">
        <v>0</v>
      </c>
      <c r="N243" s="18">
        <v>0</v>
      </c>
      <c r="O243" s="17">
        <v>9.07</v>
      </c>
      <c r="P243" s="16">
        <v>11.99250275634</v>
      </c>
      <c r="Q243" s="16">
        <v>108.77200000000001</v>
      </c>
      <c r="R243" s="17">
        <v>0.11</v>
      </c>
      <c r="S243" s="17">
        <v>3.7</v>
      </c>
      <c r="T243" s="17">
        <v>0.1</v>
      </c>
      <c r="U243" s="18">
        <v>0</v>
      </c>
      <c r="V243" s="16">
        <v>0</v>
      </c>
      <c r="W243" s="16">
        <v>12.0482</v>
      </c>
      <c r="X243" s="16">
        <v>1.3252999999999999</v>
      </c>
    </row>
    <row r="244" spans="1:24">
      <c r="A244" s="68" t="s">
        <v>367</v>
      </c>
      <c r="B244" s="14"/>
      <c r="C244" s="16">
        <v>8</v>
      </c>
      <c r="D244" s="17">
        <v>25.36</v>
      </c>
      <c r="E244" s="17">
        <v>0.93</v>
      </c>
      <c r="F244" s="16">
        <v>8.0283870967741997</v>
      </c>
      <c r="G244" s="16">
        <v>7.4664000000000001</v>
      </c>
      <c r="H244" s="18">
        <v>-1</v>
      </c>
      <c r="I244" s="30">
        <v>11.9933</v>
      </c>
      <c r="J244" s="16">
        <v>-11.9933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28">
        <v>-7.0000000000000007E-2</v>
      </c>
      <c r="S244" s="28">
        <v>-1.7</v>
      </c>
      <c r="T244" s="28">
        <v>-0.1</v>
      </c>
      <c r="U244" s="29">
        <v>0</v>
      </c>
      <c r="V244" s="16">
        <v>0</v>
      </c>
      <c r="W244" s="16">
        <v>64.67</v>
      </c>
      <c r="X244" s="16">
        <v>-4.5269000000000004</v>
      </c>
    </row>
    <row r="245" spans="1:24">
      <c r="A245" s="68" t="s">
        <v>369</v>
      </c>
      <c r="B245" s="14" t="s">
        <v>1049</v>
      </c>
      <c r="C245" s="16">
        <v>8.9932999999999996</v>
      </c>
      <c r="D245" s="17">
        <v>33.81</v>
      </c>
      <c r="E245" s="17">
        <v>319.2</v>
      </c>
      <c r="F245" s="16">
        <v>8.9933001253133007</v>
      </c>
      <c r="G245" s="16">
        <v>2870.6614</v>
      </c>
      <c r="H245" s="18">
        <v>182</v>
      </c>
      <c r="I245" s="16">
        <v>8.9932999999999996</v>
      </c>
      <c r="J245" s="16">
        <v>1636.7806</v>
      </c>
      <c r="K245" s="18">
        <v>0</v>
      </c>
      <c r="L245" s="18">
        <v>0</v>
      </c>
      <c r="M245" s="18">
        <v>0</v>
      </c>
      <c r="N245" s="18">
        <v>0</v>
      </c>
      <c r="O245" s="18">
        <v>107</v>
      </c>
      <c r="P245" s="16">
        <v>8.9932999999999996</v>
      </c>
      <c r="Q245" s="16">
        <v>962.28309999999999</v>
      </c>
      <c r="R245" s="17">
        <v>394.2</v>
      </c>
      <c r="S245" s="17">
        <v>13327.9</v>
      </c>
      <c r="T245" s="17">
        <v>394.2</v>
      </c>
      <c r="U245" s="18">
        <v>0</v>
      </c>
      <c r="V245" s="16">
        <v>0</v>
      </c>
      <c r="W245" s="16">
        <v>8.9932999999999996</v>
      </c>
      <c r="X245" s="16">
        <v>3545.1588999999999</v>
      </c>
    </row>
    <row r="246" spans="1:24">
      <c r="A246" s="68" t="s">
        <v>1120</v>
      </c>
      <c r="B246" s="14"/>
      <c r="C246" s="16">
        <v>10</v>
      </c>
      <c r="D246" s="17">
        <v>25.36</v>
      </c>
      <c r="E246" s="18">
        <v>1</v>
      </c>
      <c r="F246" s="16">
        <v>10</v>
      </c>
      <c r="G246" s="16">
        <v>10</v>
      </c>
      <c r="H246" s="18">
        <v>0</v>
      </c>
      <c r="I246" s="16">
        <v>0</v>
      </c>
      <c r="J246" s="16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1</v>
      </c>
      <c r="P246" s="16">
        <v>10</v>
      </c>
      <c r="Q246" s="16">
        <v>10</v>
      </c>
      <c r="R246" s="18">
        <v>0</v>
      </c>
      <c r="S246" s="18">
        <v>0</v>
      </c>
      <c r="T246" s="18">
        <v>0</v>
      </c>
      <c r="U246" s="18">
        <v>0</v>
      </c>
      <c r="V246" s="16">
        <v>0</v>
      </c>
      <c r="W246" s="16">
        <v>10</v>
      </c>
      <c r="X246" s="16">
        <v>0</v>
      </c>
    </row>
    <row r="247" spans="1:24">
      <c r="A247" s="68" t="s">
        <v>371</v>
      </c>
      <c r="B247" s="14" t="s">
        <v>1049</v>
      </c>
      <c r="C247" s="16">
        <v>19.989999999999998</v>
      </c>
      <c r="D247" s="17">
        <v>33.81</v>
      </c>
      <c r="E247" s="17">
        <v>0.3</v>
      </c>
      <c r="F247" s="16">
        <v>19.989999999999998</v>
      </c>
      <c r="G247" s="16">
        <v>5.9969999999999999</v>
      </c>
      <c r="H247" s="18">
        <v>0</v>
      </c>
      <c r="I247" s="16">
        <v>0</v>
      </c>
      <c r="J247" s="16">
        <v>0</v>
      </c>
      <c r="K247" s="18">
        <v>0</v>
      </c>
      <c r="L247" s="18">
        <v>0</v>
      </c>
      <c r="M247" s="18">
        <v>0</v>
      </c>
      <c r="N247" s="18">
        <v>0</v>
      </c>
      <c r="O247" s="17">
        <v>0.2</v>
      </c>
      <c r="P247" s="16">
        <v>19.989999999999998</v>
      </c>
      <c r="Q247" s="16">
        <v>3.9980000000000002</v>
      </c>
      <c r="R247" s="17">
        <v>0.1</v>
      </c>
      <c r="S247" s="17">
        <v>3.4</v>
      </c>
      <c r="T247" s="17">
        <v>0.1</v>
      </c>
      <c r="U247" s="18">
        <v>0</v>
      </c>
      <c r="V247" s="16">
        <v>0</v>
      </c>
      <c r="W247" s="16">
        <v>19.989999999999998</v>
      </c>
      <c r="X247" s="16">
        <v>1.9990000000000001</v>
      </c>
    </row>
    <row r="248" spans="1:24">
      <c r="A248" s="68" t="s">
        <v>1121</v>
      </c>
      <c r="B248" s="14"/>
      <c r="C248" s="16">
        <v>10</v>
      </c>
      <c r="D248" s="17">
        <v>25.36</v>
      </c>
      <c r="E248" s="18">
        <v>12</v>
      </c>
      <c r="F248" s="16">
        <v>10</v>
      </c>
      <c r="G248" s="16">
        <v>120</v>
      </c>
      <c r="H248" s="18">
        <v>-2</v>
      </c>
      <c r="I248" s="16">
        <v>10</v>
      </c>
      <c r="J248" s="16">
        <v>-20</v>
      </c>
      <c r="K248" s="18">
        <v>0</v>
      </c>
      <c r="L248" s="18">
        <v>0</v>
      </c>
      <c r="M248" s="18">
        <v>0</v>
      </c>
      <c r="N248" s="18">
        <v>0</v>
      </c>
      <c r="O248" s="18">
        <v>10</v>
      </c>
      <c r="P248" s="16">
        <v>10</v>
      </c>
      <c r="Q248" s="16">
        <v>100</v>
      </c>
      <c r="R248" s="18">
        <v>0</v>
      </c>
      <c r="S248" s="18">
        <v>0</v>
      </c>
      <c r="T248" s="18">
        <v>0</v>
      </c>
      <c r="U248" s="18">
        <v>0</v>
      </c>
      <c r="V248" s="16">
        <v>0</v>
      </c>
      <c r="W248" s="16">
        <v>10</v>
      </c>
      <c r="X248" s="16">
        <v>0</v>
      </c>
    </row>
    <row r="249" spans="1:24">
      <c r="A249" s="68" t="s">
        <v>1122</v>
      </c>
      <c r="B249" s="14" t="s">
        <v>1049</v>
      </c>
      <c r="C249" s="16">
        <v>40.003300000000003</v>
      </c>
      <c r="D249" s="17">
        <v>33.81</v>
      </c>
      <c r="E249" s="18">
        <v>5</v>
      </c>
      <c r="F249" s="16">
        <v>40.003300000000003</v>
      </c>
      <c r="G249" s="16">
        <v>200.01650000000001</v>
      </c>
      <c r="H249" s="18">
        <v>0</v>
      </c>
      <c r="I249" s="16">
        <v>0</v>
      </c>
      <c r="J249" s="16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5</v>
      </c>
      <c r="P249" s="16">
        <v>40.003300000000003</v>
      </c>
      <c r="Q249" s="16">
        <v>200.01650000000001</v>
      </c>
      <c r="R249" s="18">
        <v>0</v>
      </c>
      <c r="S249" s="18">
        <v>0</v>
      </c>
      <c r="T249" s="18">
        <v>0</v>
      </c>
      <c r="U249" s="18">
        <v>0</v>
      </c>
      <c r="V249" s="16">
        <v>0</v>
      </c>
      <c r="W249" s="16">
        <v>40.003300000000003</v>
      </c>
      <c r="X249" s="16">
        <v>0</v>
      </c>
    </row>
    <row r="250" spans="1:24">
      <c r="A250" s="68" t="s">
        <v>1123</v>
      </c>
      <c r="B250" s="14"/>
      <c r="C250" s="16">
        <v>60</v>
      </c>
      <c r="D250" s="17">
        <v>0.06</v>
      </c>
      <c r="E250" s="18">
        <v>2</v>
      </c>
      <c r="F250" s="16">
        <v>60</v>
      </c>
      <c r="G250" s="16">
        <v>120</v>
      </c>
      <c r="H250" s="18">
        <v>0</v>
      </c>
      <c r="I250" s="16">
        <v>0</v>
      </c>
      <c r="J250" s="16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2</v>
      </c>
      <c r="P250" s="16">
        <v>60</v>
      </c>
      <c r="Q250" s="16">
        <v>120</v>
      </c>
      <c r="R250" s="18">
        <v>0</v>
      </c>
      <c r="S250" s="18">
        <v>0</v>
      </c>
      <c r="T250" s="18">
        <v>0</v>
      </c>
      <c r="U250" s="18">
        <v>0</v>
      </c>
      <c r="V250" s="16">
        <v>0</v>
      </c>
      <c r="W250" s="16">
        <v>60</v>
      </c>
      <c r="X250" s="16">
        <v>0</v>
      </c>
    </row>
    <row r="251" spans="1:24">
      <c r="A251" s="68" t="s">
        <v>1124</v>
      </c>
      <c r="B251" s="14" t="s">
        <v>1049</v>
      </c>
      <c r="C251" s="16">
        <v>19.989999999999998</v>
      </c>
      <c r="D251" s="17">
        <v>33.81</v>
      </c>
      <c r="E251" s="17">
        <v>0.6</v>
      </c>
      <c r="F251" s="16">
        <v>19.989999999999998</v>
      </c>
      <c r="G251" s="16">
        <v>11.994</v>
      </c>
      <c r="H251" s="18">
        <v>0</v>
      </c>
      <c r="I251" s="16">
        <v>0</v>
      </c>
      <c r="J251" s="16">
        <v>0</v>
      </c>
      <c r="K251" s="18">
        <v>0</v>
      </c>
      <c r="L251" s="18">
        <v>0</v>
      </c>
      <c r="M251" s="18">
        <v>0</v>
      </c>
      <c r="N251" s="18">
        <v>0</v>
      </c>
      <c r="O251" s="17">
        <v>0.6</v>
      </c>
      <c r="P251" s="16">
        <v>19.989999999999998</v>
      </c>
      <c r="Q251" s="16">
        <v>11.994</v>
      </c>
      <c r="R251" s="18">
        <v>0</v>
      </c>
      <c r="S251" s="18">
        <v>0</v>
      </c>
      <c r="T251" s="18">
        <v>0</v>
      </c>
      <c r="U251" s="18">
        <v>0</v>
      </c>
      <c r="V251" s="16">
        <v>0</v>
      </c>
      <c r="W251" s="16">
        <v>19.989999999999998</v>
      </c>
      <c r="X251" s="16">
        <v>0</v>
      </c>
    </row>
    <row r="252" spans="1:24">
      <c r="A252" s="68" t="s">
        <v>375</v>
      </c>
      <c r="B252" s="14" t="s">
        <v>1049</v>
      </c>
      <c r="C252" s="16">
        <v>20.994199999999999</v>
      </c>
      <c r="D252" s="17">
        <v>33.81</v>
      </c>
      <c r="E252" s="17">
        <v>68.349999999999994</v>
      </c>
      <c r="F252" s="16">
        <v>20.994507681053001</v>
      </c>
      <c r="G252" s="16">
        <v>1434.9746</v>
      </c>
      <c r="H252" s="18">
        <v>66</v>
      </c>
      <c r="I252" s="16">
        <v>20.994199999999999</v>
      </c>
      <c r="J252" s="16">
        <v>1385.6171999999999</v>
      </c>
      <c r="K252" s="18">
        <v>0</v>
      </c>
      <c r="L252" s="18">
        <v>0</v>
      </c>
      <c r="M252" s="18">
        <v>0</v>
      </c>
      <c r="N252" s="18">
        <v>0</v>
      </c>
      <c r="O252" s="17">
        <v>92.55</v>
      </c>
      <c r="P252" s="16">
        <v>20.993564559696999</v>
      </c>
      <c r="Q252" s="16">
        <v>1942.9544000000001</v>
      </c>
      <c r="R252" s="17">
        <v>41.8</v>
      </c>
      <c r="S252" s="17">
        <v>1413.4</v>
      </c>
      <c r="T252" s="17">
        <v>41.8</v>
      </c>
      <c r="U252" s="18">
        <v>0</v>
      </c>
      <c r="V252" s="16">
        <v>0</v>
      </c>
      <c r="W252" s="16">
        <v>20.996099999999998</v>
      </c>
      <c r="X252" s="16">
        <v>877.63729999999998</v>
      </c>
    </row>
    <row r="253" spans="1:24">
      <c r="A253" s="68" t="s">
        <v>1125</v>
      </c>
      <c r="B253" s="14"/>
      <c r="C253" s="16">
        <v>42.99</v>
      </c>
      <c r="D253" s="17">
        <v>59.17</v>
      </c>
      <c r="E253" s="18">
        <v>29</v>
      </c>
      <c r="F253" s="16">
        <v>42.99</v>
      </c>
      <c r="G253" s="16">
        <v>1246.71</v>
      </c>
      <c r="H253" s="18">
        <v>0</v>
      </c>
      <c r="I253" s="16">
        <v>0</v>
      </c>
      <c r="J253" s="16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29</v>
      </c>
      <c r="P253" s="16">
        <v>42.99</v>
      </c>
      <c r="Q253" s="16">
        <v>1246.71</v>
      </c>
      <c r="R253" s="18">
        <v>0</v>
      </c>
      <c r="S253" s="18">
        <v>0</v>
      </c>
      <c r="T253" s="18">
        <v>0</v>
      </c>
      <c r="U253" s="18">
        <v>0</v>
      </c>
      <c r="V253" s="16">
        <v>0</v>
      </c>
      <c r="W253" s="16">
        <v>42.99</v>
      </c>
      <c r="X253" s="16">
        <v>0</v>
      </c>
    </row>
    <row r="254" spans="1:24">
      <c r="A254" s="68" t="s">
        <v>1126</v>
      </c>
      <c r="B254" s="14"/>
      <c r="C254" s="16">
        <v>19.5</v>
      </c>
      <c r="D254" s="17">
        <v>33.81</v>
      </c>
      <c r="E254" s="18">
        <v>32</v>
      </c>
      <c r="F254" s="16">
        <v>19.5</v>
      </c>
      <c r="G254" s="16">
        <v>624</v>
      </c>
      <c r="H254" s="18">
        <v>0</v>
      </c>
      <c r="I254" s="16">
        <v>0</v>
      </c>
      <c r="J254" s="16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32</v>
      </c>
      <c r="P254" s="16">
        <v>19.5</v>
      </c>
      <c r="Q254" s="16">
        <v>624</v>
      </c>
      <c r="R254" s="18">
        <v>0</v>
      </c>
      <c r="S254" s="18">
        <v>0</v>
      </c>
      <c r="T254" s="18">
        <v>0</v>
      </c>
      <c r="U254" s="18">
        <v>0</v>
      </c>
      <c r="V254" s="16">
        <v>0</v>
      </c>
      <c r="W254" s="16">
        <v>19.5</v>
      </c>
      <c r="X254" s="16">
        <v>0</v>
      </c>
    </row>
    <row r="255" spans="1:24">
      <c r="A255" s="68" t="s">
        <v>1127</v>
      </c>
      <c r="B255" s="14"/>
      <c r="C255" s="16">
        <v>19.5</v>
      </c>
      <c r="D255" s="17">
        <v>25.36</v>
      </c>
      <c r="E255" s="18">
        <v>5</v>
      </c>
      <c r="F255" s="16">
        <v>19.5</v>
      </c>
      <c r="G255" s="16">
        <v>97.5</v>
      </c>
      <c r="H255" s="18">
        <v>0</v>
      </c>
      <c r="I255" s="16">
        <v>0</v>
      </c>
      <c r="J255" s="16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5</v>
      </c>
      <c r="P255" s="16">
        <v>19.5</v>
      </c>
      <c r="Q255" s="16">
        <v>97.5</v>
      </c>
      <c r="R255" s="18">
        <v>0</v>
      </c>
      <c r="S255" s="18">
        <v>0</v>
      </c>
      <c r="T255" s="18">
        <v>0</v>
      </c>
      <c r="U255" s="18">
        <v>0</v>
      </c>
      <c r="V255" s="16">
        <v>0</v>
      </c>
      <c r="W255" s="16">
        <v>19.5</v>
      </c>
      <c r="X255" s="16">
        <v>0</v>
      </c>
    </row>
    <row r="256" spans="1:24">
      <c r="A256" s="68" t="s">
        <v>1128</v>
      </c>
      <c r="B256" s="14"/>
      <c r="C256" s="16">
        <v>19.5</v>
      </c>
      <c r="D256" s="17">
        <v>33.81</v>
      </c>
      <c r="E256" s="18">
        <v>31</v>
      </c>
      <c r="F256" s="16">
        <v>19.5</v>
      </c>
      <c r="G256" s="16">
        <v>604.5</v>
      </c>
      <c r="H256" s="18">
        <v>-1</v>
      </c>
      <c r="I256" s="16">
        <v>19.5</v>
      </c>
      <c r="J256" s="16">
        <v>-19.5</v>
      </c>
      <c r="K256" s="18">
        <v>0</v>
      </c>
      <c r="L256" s="18">
        <v>0</v>
      </c>
      <c r="M256" s="18">
        <v>0</v>
      </c>
      <c r="N256" s="18">
        <v>0</v>
      </c>
      <c r="O256" s="18">
        <v>30</v>
      </c>
      <c r="P256" s="16">
        <v>19.5</v>
      </c>
      <c r="Q256" s="16">
        <v>585</v>
      </c>
      <c r="R256" s="18">
        <v>0</v>
      </c>
      <c r="S256" s="18">
        <v>0</v>
      </c>
      <c r="T256" s="18">
        <v>0</v>
      </c>
      <c r="U256" s="18">
        <v>0</v>
      </c>
      <c r="V256" s="16">
        <v>0</v>
      </c>
      <c r="W256" s="16">
        <v>19.5</v>
      </c>
      <c r="X256" s="16">
        <v>0</v>
      </c>
    </row>
    <row r="257" spans="1:24">
      <c r="A257" s="68" t="s">
        <v>377</v>
      </c>
      <c r="B257" s="14"/>
      <c r="C257" s="16">
        <v>19.5</v>
      </c>
      <c r="D257" s="17">
        <v>25.36</v>
      </c>
      <c r="E257" s="18">
        <v>8</v>
      </c>
      <c r="F257" s="16">
        <v>19.5</v>
      </c>
      <c r="G257" s="16">
        <v>156</v>
      </c>
      <c r="H257" s="18">
        <v>0</v>
      </c>
      <c r="I257" s="16">
        <v>0</v>
      </c>
      <c r="J257" s="16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8</v>
      </c>
      <c r="P257" s="16">
        <v>19.5</v>
      </c>
      <c r="Q257" s="16">
        <v>156</v>
      </c>
      <c r="R257" s="18">
        <v>0</v>
      </c>
      <c r="S257" s="18">
        <v>0</v>
      </c>
      <c r="T257" s="18">
        <v>0</v>
      </c>
      <c r="U257" s="18">
        <v>0</v>
      </c>
      <c r="V257" s="16">
        <v>0</v>
      </c>
      <c r="W257" s="16">
        <v>19.5</v>
      </c>
      <c r="X257" s="16">
        <v>0</v>
      </c>
    </row>
    <row r="258" spans="1:24">
      <c r="A258" s="68" t="s">
        <v>379</v>
      </c>
      <c r="B258" s="14"/>
      <c r="C258" s="16">
        <v>19.5</v>
      </c>
      <c r="D258" s="17">
        <v>33.81</v>
      </c>
      <c r="E258" s="18">
        <v>32</v>
      </c>
      <c r="F258" s="16">
        <v>19.5</v>
      </c>
      <c r="G258" s="16">
        <v>624</v>
      </c>
      <c r="H258" s="18">
        <v>0</v>
      </c>
      <c r="I258" s="16">
        <v>0</v>
      </c>
      <c r="J258" s="16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32</v>
      </c>
      <c r="P258" s="16">
        <v>19.5</v>
      </c>
      <c r="Q258" s="16">
        <v>624</v>
      </c>
      <c r="R258" s="18">
        <v>0</v>
      </c>
      <c r="S258" s="18">
        <v>0</v>
      </c>
      <c r="T258" s="18">
        <v>0</v>
      </c>
      <c r="U258" s="18">
        <v>0</v>
      </c>
      <c r="V258" s="16">
        <v>0</v>
      </c>
      <c r="W258" s="16">
        <v>19.5</v>
      </c>
      <c r="X258" s="16">
        <v>0</v>
      </c>
    </row>
    <row r="259" spans="1:24">
      <c r="A259" s="68" t="s">
        <v>381</v>
      </c>
      <c r="B259" s="14"/>
      <c r="C259" s="16">
        <v>19.5</v>
      </c>
      <c r="D259" s="17">
        <v>25.36</v>
      </c>
      <c r="E259" s="17">
        <v>0.52</v>
      </c>
      <c r="F259" s="16">
        <v>19.616346153845999</v>
      </c>
      <c r="G259" s="16">
        <v>10.2005</v>
      </c>
      <c r="H259" s="18">
        <v>0</v>
      </c>
      <c r="I259" s="16">
        <v>0</v>
      </c>
      <c r="J259" s="16">
        <v>0</v>
      </c>
      <c r="K259" s="18">
        <v>0</v>
      </c>
      <c r="L259" s="18">
        <v>0</v>
      </c>
      <c r="M259" s="18">
        <v>0</v>
      </c>
      <c r="N259" s="18">
        <v>0</v>
      </c>
      <c r="O259" s="17">
        <v>0.46</v>
      </c>
      <c r="P259" s="16">
        <v>19.635652173913002</v>
      </c>
      <c r="Q259" s="16">
        <v>9.0324000000000009</v>
      </c>
      <c r="R259" s="17">
        <v>0.06</v>
      </c>
      <c r="S259" s="17">
        <v>1.5</v>
      </c>
      <c r="T259" s="17">
        <v>0</v>
      </c>
      <c r="U259" s="18">
        <v>0</v>
      </c>
      <c r="V259" s="16">
        <v>0</v>
      </c>
      <c r="W259" s="16">
        <v>19.468299999999999</v>
      </c>
      <c r="X259" s="16">
        <v>1.1680999999999999</v>
      </c>
    </row>
    <row r="260" spans="1:24">
      <c r="A260" s="68" t="s">
        <v>383</v>
      </c>
      <c r="B260" s="14"/>
      <c r="C260" s="16">
        <v>30</v>
      </c>
      <c r="D260" s="17">
        <v>25.36</v>
      </c>
      <c r="E260" s="17">
        <v>8.32</v>
      </c>
      <c r="F260" s="16">
        <v>30.010096153846</v>
      </c>
      <c r="G260" s="16">
        <v>249.684</v>
      </c>
      <c r="H260" s="18">
        <v>-5</v>
      </c>
      <c r="I260" s="16">
        <v>30</v>
      </c>
      <c r="J260" s="16">
        <v>-150</v>
      </c>
      <c r="K260" s="18">
        <v>0</v>
      </c>
      <c r="L260" s="18">
        <v>0</v>
      </c>
      <c r="M260" s="18">
        <v>0</v>
      </c>
      <c r="N260" s="18">
        <v>0</v>
      </c>
      <c r="O260" s="17">
        <v>3.32</v>
      </c>
      <c r="P260" s="16">
        <v>30.037048192771</v>
      </c>
      <c r="Q260" s="16">
        <v>99.722999999999999</v>
      </c>
      <c r="R260" s="18">
        <v>0</v>
      </c>
      <c r="S260" s="18">
        <v>0</v>
      </c>
      <c r="T260" s="18">
        <v>0</v>
      </c>
      <c r="U260" s="18">
        <v>0</v>
      </c>
      <c r="V260" s="16">
        <v>0</v>
      </c>
      <c r="W260" s="16">
        <v>30</v>
      </c>
      <c r="X260" s="16">
        <v>-3.9E-2</v>
      </c>
    </row>
    <row r="261" spans="1:24">
      <c r="A261" s="23" t="s">
        <v>384</v>
      </c>
      <c r="B261" s="24"/>
      <c r="C261" s="25"/>
      <c r="D261" s="26"/>
      <c r="E261" s="26">
        <f>SUM(E193:E260)</f>
        <v>1180.53</v>
      </c>
      <c r="F261" s="25"/>
      <c r="G261" s="25">
        <f>SUM(G193:G260)</f>
        <v>21799.544000000002</v>
      </c>
      <c r="H261" s="27">
        <f>SUM(H193:H260)</f>
        <v>280</v>
      </c>
      <c r="I261" s="25"/>
      <c r="J261" s="25">
        <f t="shared" ref="J261:O261" si="14">SUM(J193:J260)</f>
        <v>4521.3630999999996</v>
      </c>
      <c r="K261" s="27">
        <f t="shared" si="14"/>
        <v>0</v>
      </c>
      <c r="L261" s="27">
        <f t="shared" si="14"/>
        <v>0</v>
      </c>
      <c r="M261" s="27">
        <f t="shared" si="14"/>
        <v>0</v>
      </c>
      <c r="N261" s="27">
        <f t="shared" si="14"/>
        <v>0</v>
      </c>
      <c r="O261" s="27">
        <f t="shared" si="14"/>
        <v>951.95</v>
      </c>
      <c r="P261" s="25"/>
      <c r="Q261" s="25">
        <f t="shared" ref="Q261:V261" si="15">SUM(Q193:Q260)</f>
        <v>20257.955300000001</v>
      </c>
      <c r="R261" s="26">
        <f t="shared" si="15"/>
        <v>508.56</v>
      </c>
      <c r="S261" s="27">
        <f t="shared" si="15"/>
        <v>17212</v>
      </c>
      <c r="T261" s="26">
        <f t="shared" si="15"/>
        <v>509.2</v>
      </c>
      <c r="U261" s="27">
        <f t="shared" si="15"/>
        <v>0</v>
      </c>
      <c r="V261" s="25">
        <f t="shared" si="15"/>
        <v>0</v>
      </c>
      <c r="W261" s="25"/>
      <c r="X261" s="25">
        <f>SUM(X193:X260)</f>
        <v>6062.9517999999998</v>
      </c>
    </row>
    <row r="262" spans="1:24">
      <c r="A262" s="13" t="s">
        <v>385</v>
      </c>
    </row>
    <row r="263" spans="1:24">
      <c r="A263" s="68" t="s">
        <v>387</v>
      </c>
      <c r="B263" s="14"/>
      <c r="C263" s="16">
        <v>38.993299999999998</v>
      </c>
      <c r="D263" s="17">
        <v>33.81</v>
      </c>
      <c r="E263" s="17">
        <v>6.3</v>
      </c>
      <c r="F263" s="16">
        <v>38.984015873015998</v>
      </c>
      <c r="G263" s="16">
        <v>245.5993</v>
      </c>
      <c r="H263" s="18">
        <v>0</v>
      </c>
      <c r="I263" s="16">
        <v>0</v>
      </c>
      <c r="J263" s="16">
        <v>0</v>
      </c>
      <c r="K263" s="18">
        <v>0</v>
      </c>
      <c r="L263" s="18">
        <v>0</v>
      </c>
      <c r="M263" s="18">
        <v>0</v>
      </c>
      <c r="N263" s="18">
        <v>0</v>
      </c>
      <c r="O263" s="17">
        <v>6.27</v>
      </c>
      <c r="P263" s="16">
        <v>38.984593301434998</v>
      </c>
      <c r="Q263" s="16">
        <v>244.43340000000001</v>
      </c>
      <c r="R263" s="18">
        <v>0.03</v>
      </c>
      <c r="S263" s="18">
        <v>1</v>
      </c>
      <c r="T263" s="18">
        <v>0</v>
      </c>
      <c r="U263" s="18">
        <v>0</v>
      </c>
      <c r="V263" s="16">
        <v>0</v>
      </c>
      <c r="W263" s="16">
        <v>38.863300000000002</v>
      </c>
      <c r="X263" s="16">
        <v>1.1658999999999999</v>
      </c>
    </row>
    <row r="264" spans="1:24">
      <c r="A264" s="68" t="s">
        <v>389</v>
      </c>
      <c r="B264" s="14" t="s">
        <v>1049</v>
      </c>
      <c r="C264" s="16">
        <v>36.659999999999997</v>
      </c>
      <c r="D264" s="17">
        <v>25.36</v>
      </c>
      <c r="E264" s="17">
        <v>3.4</v>
      </c>
      <c r="F264" s="16">
        <v>36.659999999999997</v>
      </c>
      <c r="G264" s="16">
        <v>124.64400000000001</v>
      </c>
      <c r="H264" s="18">
        <v>0</v>
      </c>
      <c r="I264" s="16">
        <v>0</v>
      </c>
      <c r="J264" s="16">
        <v>0</v>
      </c>
      <c r="K264" s="18">
        <v>0</v>
      </c>
      <c r="L264" s="18">
        <v>0</v>
      </c>
      <c r="M264" s="18">
        <v>0</v>
      </c>
      <c r="N264" s="18">
        <v>0</v>
      </c>
      <c r="O264" s="17">
        <v>3.09</v>
      </c>
      <c r="P264" s="16">
        <v>36.709838187701997</v>
      </c>
      <c r="Q264" s="16">
        <v>113.43340000000001</v>
      </c>
      <c r="R264" s="17">
        <v>0.31</v>
      </c>
      <c r="S264" s="17">
        <v>7.8</v>
      </c>
      <c r="T264" s="17">
        <v>0.2</v>
      </c>
      <c r="U264" s="18">
        <v>0</v>
      </c>
      <c r="V264" s="16">
        <v>0</v>
      </c>
      <c r="W264" s="16">
        <v>36.163200000000003</v>
      </c>
      <c r="X264" s="16">
        <v>11.210599999999999</v>
      </c>
    </row>
    <row r="265" spans="1:24">
      <c r="A265" s="68" t="s">
        <v>391</v>
      </c>
      <c r="B265" s="14"/>
      <c r="C265" s="16">
        <v>23.23</v>
      </c>
      <c r="D265" s="17">
        <v>33.81</v>
      </c>
      <c r="E265" s="17">
        <v>5.35</v>
      </c>
      <c r="F265" s="16">
        <v>23.234785046729002</v>
      </c>
      <c r="G265" s="16">
        <v>124.3061</v>
      </c>
      <c r="H265" s="18">
        <v>0</v>
      </c>
      <c r="I265" s="16">
        <v>0</v>
      </c>
      <c r="J265" s="16">
        <v>0</v>
      </c>
      <c r="K265" s="18">
        <v>0</v>
      </c>
      <c r="L265" s="18">
        <v>0</v>
      </c>
      <c r="M265" s="18">
        <v>0</v>
      </c>
      <c r="N265" s="18">
        <v>0</v>
      </c>
      <c r="O265" s="17">
        <v>3.24</v>
      </c>
      <c r="P265" s="16">
        <v>23.241481481480999</v>
      </c>
      <c r="Q265" s="16">
        <v>75.302400000000006</v>
      </c>
      <c r="R265" s="17">
        <v>2.11</v>
      </c>
      <c r="S265" s="17">
        <v>71.3</v>
      </c>
      <c r="T265" s="17">
        <v>2.1</v>
      </c>
      <c r="U265" s="18">
        <v>0</v>
      </c>
      <c r="V265" s="16">
        <v>0</v>
      </c>
      <c r="W265" s="16">
        <v>23.224499999999999</v>
      </c>
      <c r="X265" s="16">
        <v>49.003700000000002</v>
      </c>
    </row>
    <row r="266" spans="1:24">
      <c r="A266" s="68" t="s">
        <v>393</v>
      </c>
      <c r="B266" s="14" t="s">
        <v>1045</v>
      </c>
      <c r="C266" s="16">
        <v>39.700000000000003</v>
      </c>
      <c r="D266" s="17">
        <v>33.81</v>
      </c>
      <c r="E266" s="17">
        <v>4.07</v>
      </c>
      <c r="F266" s="16">
        <v>39.744864864865001</v>
      </c>
      <c r="G266" s="16">
        <v>161.76159999999999</v>
      </c>
      <c r="H266" s="18">
        <v>0</v>
      </c>
      <c r="I266" s="16">
        <v>0</v>
      </c>
      <c r="J266" s="16">
        <v>0</v>
      </c>
      <c r="K266" s="18">
        <v>0</v>
      </c>
      <c r="L266" s="18">
        <v>0</v>
      </c>
      <c r="M266" s="18">
        <v>0</v>
      </c>
      <c r="N266" s="18">
        <v>0</v>
      </c>
      <c r="O266" s="17">
        <v>3.72</v>
      </c>
      <c r="P266" s="16">
        <v>39.673333333332998</v>
      </c>
      <c r="Q266" s="16">
        <v>147.5848</v>
      </c>
      <c r="R266" s="17">
        <v>0.36</v>
      </c>
      <c r="S266" s="17">
        <v>12.1</v>
      </c>
      <c r="T266" s="17">
        <v>0.4</v>
      </c>
      <c r="U266" s="18">
        <v>0</v>
      </c>
      <c r="V266" s="16">
        <v>0</v>
      </c>
      <c r="W266" s="16">
        <v>39.380299999999998</v>
      </c>
      <c r="X266" s="16">
        <v>14.1769</v>
      </c>
    </row>
    <row r="267" spans="1:24">
      <c r="A267" s="68" t="s">
        <v>395</v>
      </c>
      <c r="B267" s="14" t="s">
        <v>1045</v>
      </c>
      <c r="C267" s="16">
        <v>30.753299999999999</v>
      </c>
      <c r="D267" s="17">
        <v>33.81</v>
      </c>
      <c r="E267" s="17">
        <v>6.43</v>
      </c>
      <c r="F267" s="16">
        <v>30.772908242612999</v>
      </c>
      <c r="G267" s="16">
        <v>197.8698</v>
      </c>
      <c r="H267" s="18">
        <v>0</v>
      </c>
      <c r="I267" s="16">
        <v>0</v>
      </c>
      <c r="J267" s="16">
        <v>0</v>
      </c>
      <c r="K267" s="18">
        <v>0</v>
      </c>
      <c r="L267" s="18">
        <v>0</v>
      </c>
      <c r="M267" s="18">
        <v>0</v>
      </c>
      <c r="N267" s="18">
        <v>0</v>
      </c>
      <c r="O267" s="17">
        <v>5.78</v>
      </c>
      <c r="P267" s="16">
        <v>30.769256055363002</v>
      </c>
      <c r="Q267" s="16">
        <v>177.84630000000001</v>
      </c>
      <c r="R267" s="17">
        <v>0.65</v>
      </c>
      <c r="S267" s="17">
        <v>22</v>
      </c>
      <c r="T267" s="17">
        <v>0.7</v>
      </c>
      <c r="U267" s="18">
        <v>0</v>
      </c>
      <c r="V267" s="16">
        <v>0</v>
      </c>
      <c r="W267" s="16">
        <v>30.805399999999999</v>
      </c>
      <c r="X267" s="16">
        <v>20.023499999999999</v>
      </c>
    </row>
    <row r="268" spans="1:24">
      <c r="A268" s="68" t="s">
        <v>1129</v>
      </c>
      <c r="B268" s="14"/>
      <c r="C268" s="16">
        <v>30</v>
      </c>
      <c r="D268" s="17">
        <v>25.36</v>
      </c>
      <c r="E268" s="18">
        <v>1</v>
      </c>
      <c r="F268" s="16">
        <v>30</v>
      </c>
      <c r="G268" s="16">
        <v>30</v>
      </c>
      <c r="H268" s="18">
        <v>0</v>
      </c>
      <c r="I268" s="16">
        <v>0</v>
      </c>
      <c r="J268" s="16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1</v>
      </c>
      <c r="P268" s="16">
        <v>30</v>
      </c>
      <c r="Q268" s="16">
        <v>30</v>
      </c>
      <c r="R268" s="18">
        <v>0</v>
      </c>
      <c r="S268" s="18">
        <v>0</v>
      </c>
      <c r="T268" s="18">
        <v>0</v>
      </c>
      <c r="U268" s="18">
        <v>0</v>
      </c>
      <c r="V268" s="16">
        <v>0</v>
      </c>
      <c r="W268" s="16">
        <v>30</v>
      </c>
      <c r="X268" s="16">
        <v>0</v>
      </c>
    </row>
    <row r="269" spans="1:24">
      <c r="A269" s="68" t="s">
        <v>397</v>
      </c>
      <c r="B269" s="14"/>
      <c r="C269" s="16">
        <v>13.99</v>
      </c>
      <c r="D269" s="17">
        <v>33.81</v>
      </c>
      <c r="E269" s="17">
        <v>12.25</v>
      </c>
      <c r="F269" s="16">
        <v>13.990914285714</v>
      </c>
      <c r="G269" s="16">
        <v>171.3887</v>
      </c>
      <c r="H269" s="18">
        <v>0</v>
      </c>
      <c r="I269" s="16">
        <v>0</v>
      </c>
      <c r="J269" s="16">
        <v>0</v>
      </c>
      <c r="K269" s="18">
        <v>0</v>
      </c>
      <c r="L269" s="18">
        <v>0</v>
      </c>
      <c r="M269" s="18">
        <v>0</v>
      </c>
      <c r="N269" s="18">
        <v>0</v>
      </c>
      <c r="O269" s="17">
        <v>10.210000000000001</v>
      </c>
      <c r="P269" s="16">
        <v>13.994387855044</v>
      </c>
      <c r="Q269" s="16">
        <v>142.8827</v>
      </c>
      <c r="R269" s="18">
        <v>2.04</v>
      </c>
      <c r="S269" s="18">
        <v>68.900000000000006</v>
      </c>
      <c r="T269" s="18">
        <v>2</v>
      </c>
      <c r="U269" s="18">
        <v>0</v>
      </c>
      <c r="V269" s="16">
        <v>0</v>
      </c>
      <c r="W269" s="16">
        <v>13.9735</v>
      </c>
      <c r="X269" s="16">
        <v>28.506</v>
      </c>
    </row>
    <row r="270" spans="1:24">
      <c r="A270" s="68" t="s">
        <v>1130</v>
      </c>
      <c r="B270" s="14"/>
      <c r="C270" s="16">
        <v>40.94</v>
      </c>
      <c r="D270" s="17">
        <v>33.81</v>
      </c>
      <c r="E270" s="18">
        <v>4</v>
      </c>
      <c r="F270" s="16">
        <v>40.94</v>
      </c>
      <c r="G270" s="16">
        <v>163.76</v>
      </c>
      <c r="H270" s="18">
        <v>0</v>
      </c>
      <c r="I270" s="16">
        <v>0</v>
      </c>
      <c r="J270" s="16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4</v>
      </c>
      <c r="P270" s="16">
        <v>40.94</v>
      </c>
      <c r="Q270" s="16">
        <v>163.76</v>
      </c>
      <c r="R270" s="18">
        <v>0</v>
      </c>
      <c r="S270" s="18">
        <v>0</v>
      </c>
      <c r="T270" s="18">
        <v>0</v>
      </c>
      <c r="U270" s="18">
        <v>0</v>
      </c>
      <c r="V270" s="16">
        <v>0</v>
      </c>
      <c r="W270" s="16">
        <v>40.94</v>
      </c>
      <c r="X270" s="16">
        <v>0</v>
      </c>
    </row>
    <row r="271" spans="1:24">
      <c r="A271" s="68" t="s">
        <v>399</v>
      </c>
      <c r="B271" s="14"/>
      <c r="C271" s="16">
        <v>20</v>
      </c>
      <c r="D271" s="17">
        <v>25.36</v>
      </c>
      <c r="E271" s="17">
        <v>10.36</v>
      </c>
      <c r="F271" s="16">
        <v>19.997104247104001</v>
      </c>
      <c r="G271" s="16">
        <v>207.17</v>
      </c>
      <c r="H271" s="18">
        <v>0</v>
      </c>
      <c r="I271" s="16">
        <v>0</v>
      </c>
      <c r="J271" s="16">
        <v>0</v>
      </c>
      <c r="K271" s="18">
        <v>0</v>
      </c>
      <c r="L271" s="18">
        <v>0</v>
      </c>
      <c r="M271" s="18">
        <v>0</v>
      </c>
      <c r="N271" s="18">
        <v>0</v>
      </c>
      <c r="O271" s="17">
        <v>10.35</v>
      </c>
      <c r="P271" s="16">
        <v>19.998260869565001</v>
      </c>
      <c r="Q271" s="16">
        <v>206.982</v>
      </c>
      <c r="R271" s="18">
        <v>0.01</v>
      </c>
      <c r="S271" s="18">
        <v>0.2</v>
      </c>
      <c r="T271" s="18">
        <v>0</v>
      </c>
      <c r="U271" s="18">
        <v>0</v>
      </c>
      <c r="V271" s="16">
        <v>0</v>
      </c>
      <c r="W271" s="16">
        <v>18.8</v>
      </c>
      <c r="X271" s="16">
        <v>0.188</v>
      </c>
    </row>
    <row r="272" spans="1:24">
      <c r="A272" s="68" t="s">
        <v>401</v>
      </c>
      <c r="B272" s="14"/>
      <c r="C272" s="16">
        <v>20</v>
      </c>
      <c r="D272" s="17">
        <v>33.81</v>
      </c>
      <c r="E272" s="17">
        <v>4.25</v>
      </c>
      <c r="F272" s="16">
        <v>20.019294117647</v>
      </c>
      <c r="G272" s="16">
        <v>85.081999999999994</v>
      </c>
      <c r="H272" s="18">
        <v>0</v>
      </c>
      <c r="I272" s="16">
        <v>0</v>
      </c>
      <c r="J272" s="16">
        <v>0</v>
      </c>
      <c r="K272" s="18">
        <v>0</v>
      </c>
      <c r="L272" s="18">
        <v>0</v>
      </c>
      <c r="M272" s="18">
        <v>0</v>
      </c>
      <c r="N272" s="18">
        <v>0</v>
      </c>
      <c r="O272" s="17">
        <v>4.25</v>
      </c>
      <c r="P272" s="16">
        <v>19.994352941176</v>
      </c>
      <c r="Q272" s="16">
        <v>84.975999999999999</v>
      </c>
      <c r="R272" s="18">
        <v>0.01</v>
      </c>
      <c r="S272" s="18">
        <v>0.2</v>
      </c>
      <c r="T272" s="18">
        <v>0</v>
      </c>
      <c r="U272" s="18">
        <v>0</v>
      </c>
      <c r="V272" s="16">
        <v>0</v>
      </c>
      <c r="W272" s="16">
        <v>10.6</v>
      </c>
      <c r="X272" s="16">
        <v>0.106</v>
      </c>
    </row>
    <row r="273" spans="1:24">
      <c r="A273" s="68" t="s">
        <v>403</v>
      </c>
      <c r="B273" s="14"/>
      <c r="C273" s="16">
        <v>26.75</v>
      </c>
      <c r="D273" s="17">
        <v>33.81</v>
      </c>
      <c r="E273" s="17">
        <v>18.66</v>
      </c>
      <c r="F273" s="16">
        <v>26.745841371918999</v>
      </c>
      <c r="G273" s="16">
        <v>499.07740000000001</v>
      </c>
      <c r="H273" s="18">
        <v>-6</v>
      </c>
      <c r="I273" s="16">
        <v>26.75</v>
      </c>
      <c r="J273" s="16">
        <v>-160.5</v>
      </c>
      <c r="K273" s="18">
        <v>0</v>
      </c>
      <c r="L273" s="18">
        <v>0</v>
      </c>
      <c r="M273" s="18">
        <v>0</v>
      </c>
      <c r="N273" s="18">
        <v>0</v>
      </c>
      <c r="O273" s="17">
        <v>7.67</v>
      </c>
      <c r="P273" s="16">
        <v>26.757679269882999</v>
      </c>
      <c r="Q273" s="16">
        <v>205.23140000000001</v>
      </c>
      <c r="R273" s="18">
        <v>4.9800000000000004</v>
      </c>
      <c r="S273" s="18">
        <v>168.5</v>
      </c>
      <c r="T273" s="18">
        <v>5</v>
      </c>
      <c r="U273" s="18">
        <v>0</v>
      </c>
      <c r="V273" s="16">
        <v>0</v>
      </c>
      <c r="W273" s="16">
        <v>26.776299999999999</v>
      </c>
      <c r="X273" s="16">
        <v>133.34610000000001</v>
      </c>
    </row>
    <row r="274" spans="1:24">
      <c r="A274" s="68" t="s">
        <v>1131</v>
      </c>
      <c r="B274" s="14"/>
      <c r="C274" s="16">
        <v>15</v>
      </c>
      <c r="D274" s="17">
        <v>33.81</v>
      </c>
      <c r="E274" s="18">
        <v>1</v>
      </c>
      <c r="F274" s="16">
        <v>15</v>
      </c>
      <c r="G274" s="16">
        <v>15</v>
      </c>
      <c r="H274" s="18">
        <v>0</v>
      </c>
      <c r="I274" s="16">
        <v>0</v>
      </c>
      <c r="J274" s="16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1</v>
      </c>
      <c r="P274" s="16">
        <v>15</v>
      </c>
      <c r="Q274" s="16">
        <v>15</v>
      </c>
      <c r="R274" s="18">
        <v>0</v>
      </c>
      <c r="S274" s="18">
        <v>0</v>
      </c>
      <c r="T274" s="18">
        <v>0</v>
      </c>
      <c r="U274" s="18">
        <v>0</v>
      </c>
      <c r="V274" s="16">
        <v>0</v>
      </c>
      <c r="W274" s="16">
        <v>15</v>
      </c>
      <c r="X274" s="16">
        <v>0</v>
      </c>
    </row>
    <row r="275" spans="1:24">
      <c r="A275" s="68" t="s">
        <v>1132</v>
      </c>
      <c r="B275" s="14"/>
      <c r="C275" s="16">
        <v>53</v>
      </c>
      <c r="D275" s="17">
        <v>33.81</v>
      </c>
      <c r="E275" s="18">
        <v>1</v>
      </c>
      <c r="F275" s="16">
        <v>53</v>
      </c>
      <c r="G275" s="16">
        <v>53</v>
      </c>
      <c r="H275" s="18">
        <v>0</v>
      </c>
      <c r="I275" s="16">
        <v>0</v>
      </c>
      <c r="J275" s="16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1</v>
      </c>
      <c r="P275" s="16">
        <v>53</v>
      </c>
      <c r="Q275" s="16">
        <v>53</v>
      </c>
      <c r="R275" s="18">
        <v>0</v>
      </c>
      <c r="S275" s="18">
        <v>0</v>
      </c>
      <c r="T275" s="18">
        <v>0</v>
      </c>
      <c r="U275" s="18">
        <v>0</v>
      </c>
      <c r="V275" s="16">
        <v>0</v>
      </c>
      <c r="W275" s="16">
        <v>53</v>
      </c>
      <c r="X275" s="16">
        <v>0</v>
      </c>
    </row>
    <row r="276" spans="1:24">
      <c r="A276" s="68" t="s">
        <v>405</v>
      </c>
      <c r="B276" s="14"/>
      <c r="C276" s="16">
        <v>17</v>
      </c>
      <c r="D276" s="17">
        <v>33.81</v>
      </c>
      <c r="E276" s="17">
        <v>1.24</v>
      </c>
      <c r="F276" s="16">
        <v>16.956129032258001</v>
      </c>
      <c r="G276" s="16">
        <v>21.025600000000001</v>
      </c>
      <c r="H276" s="18">
        <v>0</v>
      </c>
      <c r="I276" s="16">
        <v>0</v>
      </c>
      <c r="J276" s="16">
        <v>0</v>
      </c>
      <c r="K276" s="18">
        <v>0</v>
      </c>
      <c r="L276" s="18">
        <v>0</v>
      </c>
      <c r="M276" s="18">
        <v>0</v>
      </c>
      <c r="N276" s="18">
        <v>0</v>
      </c>
      <c r="O276" s="17">
        <v>1.74</v>
      </c>
      <c r="P276" s="16">
        <v>17.040057471263999</v>
      </c>
      <c r="Q276" s="16">
        <v>29.649699999999999</v>
      </c>
      <c r="R276" s="28">
        <v>-0.51</v>
      </c>
      <c r="S276" s="28">
        <v>-17.2</v>
      </c>
      <c r="T276" s="28">
        <v>-0.5</v>
      </c>
      <c r="U276" s="29">
        <v>0</v>
      </c>
      <c r="V276" s="16">
        <v>0</v>
      </c>
      <c r="W276" s="16">
        <v>16.91</v>
      </c>
      <c r="X276" s="16">
        <v>-8.6241000000000003</v>
      </c>
    </row>
    <row r="277" spans="1:24">
      <c r="A277" s="68" t="s">
        <v>1133</v>
      </c>
      <c r="B277" s="14"/>
      <c r="C277" s="16">
        <v>24.99</v>
      </c>
      <c r="D277" s="17">
        <v>33.81</v>
      </c>
      <c r="E277" s="18">
        <v>4</v>
      </c>
      <c r="F277" s="16">
        <v>24.99</v>
      </c>
      <c r="G277" s="16">
        <v>99.96</v>
      </c>
      <c r="H277" s="18">
        <v>0</v>
      </c>
      <c r="I277" s="16">
        <v>0</v>
      </c>
      <c r="J277" s="16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4</v>
      </c>
      <c r="P277" s="16">
        <v>24.99</v>
      </c>
      <c r="Q277" s="16">
        <v>99.96</v>
      </c>
      <c r="R277" s="18">
        <v>0</v>
      </c>
      <c r="S277" s="18">
        <v>0</v>
      </c>
      <c r="T277" s="18">
        <v>0</v>
      </c>
      <c r="U277" s="18">
        <v>0</v>
      </c>
      <c r="V277" s="16">
        <v>0</v>
      </c>
      <c r="W277" s="16">
        <v>24.99</v>
      </c>
      <c r="X277" s="16">
        <v>0</v>
      </c>
    </row>
    <row r="278" spans="1:24">
      <c r="A278" s="68" t="s">
        <v>407</v>
      </c>
      <c r="B278" s="14"/>
      <c r="C278" s="16">
        <v>27.48</v>
      </c>
      <c r="D278" s="17">
        <v>33.81</v>
      </c>
      <c r="E278" s="17">
        <v>2.13</v>
      </c>
      <c r="F278" s="16">
        <v>27.48</v>
      </c>
      <c r="G278" s="16">
        <v>58.532400000000003</v>
      </c>
      <c r="H278" s="18">
        <v>0</v>
      </c>
      <c r="I278" s="16">
        <v>0</v>
      </c>
      <c r="J278" s="16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2</v>
      </c>
      <c r="P278" s="16">
        <v>27.48</v>
      </c>
      <c r="Q278" s="16">
        <v>54.96</v>
      </c>
      <c r="R278" s="17">
        <v>0.13</v>
      </c>
      <c r="S278" s="17">
        <v>4.4000000000000004</v>
      </c>
      <c r="T278" s="17">
        <v>0.1</v>
      </c>
      <c r="U278" s="18">
        <v>0</v>
      </c>
      <c r="V278" s="16">
        <v>0</v>
      </c>
      <c r="W278" s="16">
        <v>27.48</v>
      </c>
      <c r="X278" s="16">
        <v>3.5724</v>
      </c>
    </row>
    <row r="279" spans="1:24">
      <c r="A279" s="68" t="s">
        <v>1134</v>
      </c>
      <c r="B279" s="14"/>
      <c r="C279" s="16">
        <v>40</v>
      </c>
      <c r="D279" s="17">
        <v>25.36</v>
      </c>
      <c r="E279" s="18">
        <v>1</v>
      </c>
      <c r="F279" s="16">
        <v>40</v>
      </c>
      <c r="G279" s="16">
        <v>40</v>
      </c>
      <c r="H279" s="18">
        <v>0</v>
      </c>
      <c r="I279" s="16">
        <v>0</v>
      </c>
      <c r="J279" s="16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1</v>
      </c>
      <c r="P279" s="16">
        <v>40</v>
      </c>
      <c r="Q279" s="16">
        <v>40</v>
      </c>
      <c r="R279" s="18">
        <v>0</v>
      </c>
      <c r="S279" s="18">
        <v>0</v>
      </c>
      <c r="T279" s="18">
        <v>0</v>
      </c>
      <c r="U279" s="18">
        <v>0</v>
      </c>
      <c r="V279" s="16">
        <v>0</v>
      </c>
      <c r="W279" s="16">
        <v>40</v>
      </c>
      <c r="X279" s="16">
        <v>0</v>
      </c>
    </row>
    <row r="280" spans="1:24">
      <c r="A280" s="68" t="s">
        <v>1135</v>
      </c>
      <c r="B280" s="14"/>
      <c r="C280" s="16">
        <v>55</v>
      </c>
      <c r="D280" s="17">
        <v>25.36</v>
      </c>
      <c r="E280" s="18">
        <v>1</v>
      </c>
      <c r="F280" s="16">
        <v>55</v>
      </c>
      <c r="G280" s="16">
        <v>55</v>
      </c>
      <c r="H280" s="18">
        <v>0</v>
      </c>
      <c r="I280" s="16">
        <v>0</v>
      </c>
      <c r="J280" s="16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1</v>
      </c>
      <c r="P280" s="16">
        <v>55</v>
      </c>
      <c r="Q280" s="16">
        <v>55</v>
      </c>
      <c r="R280" s="18">
        <v>0</v>
      </c>
      <c r="S280" s="18">
        <v>0</v>
      </c>
      <c r="T280" s="18">
        <v>0</v>
      </c>
      <c r="U280" s="18">
        <v>0</v>
      </c>
      <c r="V280" s="16">
        <v>0</v>
      </c>
      <c r="W280" s="16">
        <v>55</v>
      </c>
      <c r="X280" s="16">
        <v>0</v>
      </c>
    </row>
    <row r="281" spans="1:24">
      <c r="A281" s="68" t="s">
        <v>409</v>
      </c>
      <c r="B281" s="14" t="s">
        <v>1049</v>
      </c>
      <c r="C281" s="16">
        <v>19.916699999999999</v>
      </c>
      <c r="D281" s="17">
        <v>33.81</v>
      </c>
      <c r="E281" s="17">
        <v>15.78</v>
      </c>
      <c r="F281" s="16">
        <v>19.921875792142</v>
      </c>
      <c r="G281" s="16">
        <v>314.36720000000003</v>
      </c>
      <c r="H281" s="18">
        <v>0</v>
      </c>
      <c r="I281" s="16">
        <v>0</v>
      </c>
      <c r="J281" s="16">
        <v>0</v>
      </c>
      <c r="K281" s="18">
        <v>0</v>
      </c>
      <c r="L281" s="18">
        <v>0</v>
      </c>
      <c r="M281" s="18">
        <v>0</v>
      </c>
      <c r="N281" s="18">
        <v>0</v>
      </c>
      <c r="O281" s="17">
        <v>15.79</v>
      </c>
      <c r="P281" s="16">
        <v>19.910645978466999</v>
      </c>
      <c r="Q281" s="16">
        <v>314.38909999999998</v>
      </c>
      <c r="R281" s="18">
        <v>0</v>
      </c>
      <c r="S281" s="18">
        <v>0</v>
      </c>
      <c r="T281" s="18">
        <v>0</v>
      </c>
      <c r="U281" s="18">
        <v>0</v>
      </c>
      <c r="V281" s="16">
        <v>0</v>
      </c>
      <c r="W281" s="16">
        <v>19.916699999999999</v>
      </c>
      <c r="X281" s="16">
        <v>-2.1899999999999999E-2</v>
      </c>
    </row>
    <row r="282" spans="1:24">
      <c r="A282" s="68" t="s">
        <v>411</v>
      </c>
      <c r="B282" s="14" t="s">
        <v>1049</v>
      </c>
      <c r="C282" s="16">
        <v>7</v>
      </c>
      <c r="D282" s="17">
        <v>33.81</v>
      </c>
      <c r="E282" s="18">
        <v>12</v>
      </c>
      <c r="F282" s="16">
        <v>7</v>
      </c>
      <c r="G282" s="16">
        <v>84</v>
      </c>
      <c r="H282" s="18">
        <v>0</v>
      </c>
      <c r="I282" s="16">
        <v>0</v>
      </c>
      <c r="J282" s="16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12</v>
      </c>
      <c r="P282" s="16">
        <v>7</v>
      </c>
      <c r="Q282" s="16">
        <v>84</v>
      </c>
      <c r="R282" s="18">
        <v>0</v>
      </c>
      <c r="S282" s="18">
        <v>0</v>
      </c>
      <c r="T282" s="18">
        <v>0</v>
      </c>
      <c r="U282" s="18">
        <v>0</v>
      </c>
      <c r="V282" s="16">
        <v>0</v>
      </c>
      <c r="W282" s="16">
        <v>7</v>
      </c>
      <c r="X282" s="16">
        <v>0</v>
      </c>
    </row>
    <row r="283" spans="1:24">
      <c r="A283" s="68" t="s">
        <v>413</v>
      </c>
      <c r="B283" s="14" t="s">
        <v>1049</v>
      </c>
      <c r="C283" s="16">
        <v>7</v>
      </c>
      <c r="D283" s="17">
        <v>33.81</v>
      </c>
      <c r="E283" s="17">
        <v>52.6</v>
      </c>
      <c r="F283" s="16">
        <v>7.0004125475284997</v>
      </c>
      <c r="G283" s="16">
        <v>368.2217</v>
      </c>
      <c r="H283" s="18">
        <v>0</v>
      </c>
      <c r="I283" s="16">
        <v>0</v>
      </c>
      <c r="J283" s="16">
        <v>0</v>
      </c>
      <c r="K283" s="18">
        <v>0</v>
      </c>
      <c r="L283" s="18">
        <v>0</v>
      </c>
      <c r="M283" s="18">
        <v>0</v>
      </c>
      <c r="N283" s="18">
        <v>0</v>
      </c>
      <c r="O283" s="17">
        <v>50.45</v>
      </c>
      <c r="P283" s="16">
        <v>7.0004856293359996</v>
      </c>
      <c r="Q283" s="16">
        <v>353.17450000000002</v>
      </c>
      <c r="R283" s="17">
        <v>2.15</v>
      </c>
      <c r="S283" s="17">
        <v>72.7</v>
      </c>
      <c r="T283" s="17">
        <v>2.1</v>
      </c>
      <c r="U283" s="18">
        <v>0</v>
      </c>
      <c r="V283" s="16">
        <v>0</v>
      </c>
      <c r="W283" s="16">
        <v>6.9987000000000004</v>
      </c>
      <c r="X283" s="16">
        <v>15.0472</v>
      </c>
    </row>
    <row r="284" spans="1:24">
      <c r="A284" s="68" t="s">
        <v>417</v>
      </c>
      <c r="B284" s="14"/>
      <c r="C284" s="16">
        <v>10</v>
      </c>
      <c r="D284" s="17">
        <v>33.81</v>
      </c>
      <c r="E284" s="17">
        <v>17.63</v>
      </c>
      <c r="F284" s="16">
        <v>9.9986954055586992</v>
      </c>
      <c r="G284" s="16">
        <v>176.27699999999999</v>
      </c>
      <c r="H284" s="18">
        <v>0</v>
      </c>
      <c r="I284" s="16">
        <v>0</v>
      </c>
      <c r="J284" s="16">
        <v>0</v>
      </c>
      <c r="K284" s="18">
        <v>0</v>
      </c>
      <c r="L284" s="18">
        <v>0</v>
      </c>
      <c r="M284" s="18">
        <v>0</v>
      </c>
      <c r="N284" s="18">
        <v>0</v>
      </c>
      <c r="O284" s="17">
        <v>14.42</v>
      </c>
      <c r="P284" s="16">
        <v>10.000832177531001</v>
      </c>
      <c r="Q284" s="16">
        <v>144.21199999999999</v>
      </c>
      <c r="R284" s="17">
        <v>3.21</v>
      </c>
      <c r="S284" s="17">
        <v>108.4</v>
      </c>
      <c r="T284" s="17">
        <v>3.2</v>
      </c>
      <c r="U284" s="18">
        <v>0</v>
      </c>
      <c r="V284" s="16">
        <v>0</v>
      </c>
      <c r="W284" s="16">
        <v>9.9891000000000005</v>
      </c>
      <c r="X284" s="16">
        <v>32.064999999999998</v>
      </c>
    </row>
    <row r="285" spans="1:24">
      <c r="A285" s="68" t="s">
        <v>419</v>
      </c>
      <c r="B285" s="14"/>
      <c r="C285" s="16">
        <v>20</v>
      </c>
      <c r="D285" s="17">
        <v>25.36</v>
      </c>
      <c r="E285" s="17">
        <v>2.2000000000000002</v>
      </c>
      <c r="F285" s="16">
        <v>20</v>
      </c>
      <c r="G285" s="16">
        <v>44</v>
      </c>
      <c r="H285" s="18">
        <v>0</v>
      </c>
      <c r="I285" s="16">
        <v>0</v>
      </c>
      <c r="J285" s="16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3</v>
      </c>
      <c r="P285" s="16">
        <v>20</v>
      </c>
      <c r="Q285" s="16">
        <v>60</v>
      </c>
      <c r="R285" s="28">
        <v>-0.8</v>
      </c>
      <c r="S285" s="28">
        <v>-20.3</v>
      </c>
      <c r="T285" s="28">
        <v>-0.6</v>
      </c>
      <c r="U285" s="29">
        <v>0</v>
      </c>
      <c r="V285" s="16">
        <v>0</v>
      </c>
      <c r="W285" s="16">
        <v>20</v>
      </c>
      <c r="X285" s="16">
        <v>-16</v>
      </c>
    </row>
    <row r="286" spans="1:24">
      <c r="A286" s="68" t="s">
        <v>421</v>
      </c>
      <c r="B286" s="14"/>
      <c r="C286" s="16">
        <v>10</v>
      </c>
      <c r="D286" s="17">
        <v>25.36</v>
      </c>
      <c r="E286" s="17">
        <v>0.6</v>
      </c>
      <c r="F286" s="16">
        <v>10</v>
      </c>
      <c r="G286" s="16">
        <v>6</v>
      </c>
      <c r="H286" s="18">
        <v>0</v>
      </c>
      <c r="I286" s="16">
        <v>0</v>
      </c>
      <c r="J286" s="16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1</v>
      </c>
      <c r="P286" s="16">
        <v>10</v>
      </c>
      <c r="Q286" s="16">
        <v>10</v>
      </c>
      <c r="R286" s="28">
        <v>-0.4</v>
      </c>
      <c r="S286" s="28">
        <v>-10.1</v>
      </c>
      <c r="T286" s="28">
        <v>-0.3</v>
      </c>
      <c r="U286" s="29">
        <v>0</v>
      </c>
      <c r="V286" s="16">
        <v>0</v>
      </c>
      <c r="W286" s="16">
        <v>10</v>
      </c>
      <c r="X286" s="16">
        <v>-4</v>
      </c>
    </row>
    <row r="287" spans="1:24">
      <c r="A287" s="68" t="s">
        <v>423</v>
      </c>
      <c r="B287" s="14" t="s">
        <v>1049</v>
      </c>
      <c r="C287" s="16">
        <v>42</v>
      </c>
      <c r="D287" s="17">
        <v>25.36</v>
      </c>
      <c r="E287" s="17">
        <v>50.66</v>
      </c>
      <c r="F287" s="16">
        <v>41.996932491117001</v>
      </c>
      <c r="G287" s="16">
        <v>2127.5646000000002</v>
      </c>
      <c r="H287" s="18">
        <v>-3</v>
      </c>
      <c r="I287" s="16">
        <v>42</v>
      </c>
      <c r="J287" s="16">
        <v>-126</v>
      </c>
      <c r="K287" s="18">
        <v>0</v>
      </c>
      <c r="L287" s="18">
        <v>0</v>
      </c>
      <c r="M287" s="18">
        <v>0</v>
      </c>
      <c r="N287" s="18">
        <v>0</v>
      </c>
      <c r="O287" s="17">
        <v>47.65</v>
      </c>
      <c r="P287" s="16">
        <v>41.999471143756999</v>
      </c>
      <c r="Q287" s="16">
        <v>2001.2747999999999</v>
      </c>
      <c r="R287" s="18">
        <v>0.01</v>
      </c>
      <c r="S287" s="18">
        <v>0.2</v>
      </c>
      <c r="T287" s="18">
        <v>0</v>
      </c>
      <c r="U287" s="18">
        <v>0</v>
      </c>
      <c r="V287" s="16">
        <v>0</v>
      </c>
      <c r="W287" s="16">
        <v>28.98</v>
      </c>
      <c r="X287" s="16">
        <v>0.2898</v>
      </c>
    </row>
    <row r="288" spans="1:24">
      <c r="A288" s="68" t="s">
        <v>425</v>
      </c>
      <c r="B288" s="14" t="s">
        <v>1049</v>
      </c>
      <c r="C288" s="16">
        <v>29</v>
      </c>
      <c r="D288" s="17">
        <v>33.81</v>
      </c>
      <c r="E288" s="17">
        <v>4.2</v>
      </c>
      <c r="F288" s="16">
        <v>29.033142857143002</v>
      </c>
      <c r="G288" s="16">
        <v>121.9392</v>
      </c>
      <c r="H288" s="18">
        <v>0</v>
      </c>
      <c r="I288" s="16">
        <v>0</v>
      </c>
      <c r="J288" s="16">
        <v>0</v>
      </c>
      <c r="K288" s="18">
        <v>0</v>
      </c>
      <c r="L288" s="18">
        <v>0</v>
      </c>
      <c r="M288" s="18">
        <v>0</v>
      </c>
      <c r="N288" s="18">
        <v>0</v>
      </c>
      <c r="O288" s="17">
        <v>3.8</v>
      </c>
      <c r="P288" s="16">
        <v>29.031289473684001</v>
      </c>
      <c r="Q288" s="16">
        <v>110.3189</v>
      </c>
      <c r="R288" s="17">
        <v>0.4</v>
      </c>
      <c r="S288" s="17">
        <v>13.6</v>
      </c>
      <c r="T288" s="17">
        <v>0.4</v>
      </c>
      <c r="U288" s="18">
        <v>0</v>
      </c>
      <c r="V288" s="16">
        <v>0</v>
      </c>
      <c r="W288" s="16">
        <v>29.050799999999999</v>
      </c>
      <c r="X288" s="16">
        <v>11.6203</v>
      </c>
    </row>
    <row r="289" spans="1:24">
      <c r="A289" s="68" t="s">
        <v>1136</v>
      </c>
      <c r="B289" s="14"/>
      <c r="C289" s="16">
        <v>20</v>
      </c>
      <c r="D289" s="17">
        <v>25.36</v>
      </c>
      <c r="E289" s="18">
        <v>2</v>
      </c>
      <c r="F289" s="16">
        <v>20</v>
      </c>
      <c r="G289" s="16">
        <v>40</v>
      </c>
      <c r="H289" s="18">
        <v>0</v>
      </c>
      <c r="I289" s="16">
        <v>0</v>
      </c>
      <c r="J289" s="16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2</v>
      </c>
      <c r="P289" s="16">
        <v>20</v>
      </c>
      <c r="Q289" s="16">
        <v>40</v>
      </c>
      <c r="R289" s="18">
        <v>0</v>
      </c>
      <c r="S289" s="18">
        <v>0</v>
      </c>
      <c r="T289" s="18">
        <v>0</v>
      </c>
      <c r="U289" s="18">
        <v>0</v>
      </c>
      <c r="V289" s="16">
        <v>0</v>
      </c>
      <c r="W289" s="16">
        <v>20</v>
      </c>
      <c r="X289" s="16">
        <v>0</v>
      </c>
    </row>
    <row r="290" spans="1:24">
      <c r="A290" s="68" t="s">
        <v>1137</v>
      </c>
      <c r="B290" s="14"/>
      <c r="C290" s="16">
        <v>25</v>
      </c>
      <c r="D290" s="17">
        <v>33.81</v>
      </c>
      <c r="E290" s="18">
        <v>3</v>
      </c>
      <c r="F290" s="16">
        <v>25</v>
      </c>
      <c r="G290" s="16">
        <v>75</v>
      </c>
      <c r="H290" s="18">
        <v>0</v>
      </c>
      <c r="I290" s="16">
        <v>0</v>
      </c>
      <c r="J290" s="16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3</v>
      </c>
      <c r="P290" s="16">
        <v>25</v>
      </c>
      <c r="Q290" s="16">
        <v>75</v>
      </c>
      <c r="R290" s="18">
        <v>0</v>
      </c>
      <c r="S290" s="18">
        <v>0</v>
      </c>
      <c r="T290" s="18">
        <v>0</v>
      </c>
      <c r="U290" s="18">
        <v>0</v>
      </c>
      <c r="V290" s="16">
        <v>0</v>
      </c>
      <c r="W290" s="16">
        <v>25</v>
      </c>
      <c r="X290" s="16">
        <v>0</v>
      </c>
    </row>
    <row r="291" spans="1:24">
      <c r="A291" s="68" t="s">
        <v>427</v>
      </c>
      <c r="B291" s="14"/>
      <c r="C291" s="16">
        <v>9.9941999999999993</v>
      </c>
      <c r="D291" s="17">
        <v>33.81</v>
      </c>
      <c r="E291" s="17">
        <v>18.45</v>
      </c>
      <c r="F291" s="16">
        <v>9.9957181571815994</v>
      </c>
      <c r="G291" s="16">
        <v>184.42099999999999</v>
      </c>
      <c r="H291" s="18">
        <v>0</v>
      </c>
      <c r="I291" s="16">
        <v>0</v>
      </c>
      <c r="J291" s="16">
        <v>0</v>
      </c>
      <c r="K291" s="18">
        <v>0</v>
      </c>
      <c r="L291" s="18">
        <v>0</v>
      </c>
      <c r="M291" s="18">
        <v>0</v>
      </c>
      <c r="N291" s="18">
        <v>0</v>
      </c>
      <c r="O291" s="17">
        <v>17.28</v>
      </c>
      <c r="P291" s="16">
        <v>9.9968576388888994</v>
      </c>
      <c r="Q291" s="16">
        <v>172.7457</v>
      </c>
      <c r="R291" s="17">
        <v>1.17</v>
      </c>
      <c r="S291" s="17">
        <v>39.5</v>
      </c>
      <c r="T291" s="17">
        <v>1.2</v>
      </c>
      <c r="U291" s="18">
        <v>0</v>
      </c>
      <c r="V291" s="16">
        <v>0</v>
      </c>
      <c r="W291" s="16">
        <v>9.9787999999999997</v>
      </c>
      <c r="X291" s="16">
        <v>11.6752</v>
      </c>
    </row>
    <row r="292" spans="1:24">
      <c r="A292" s="68" t="s">
        <v>1138</v>
      </c>
      <c r="B292" s="14"/>
      <c r="C292" s="16">
        <v>23.99</v>
      </c>
      <c r="D292" s="17">
        <v>25.36</v>
      </c>
      <c r="E292" s="18">
        <v>1</v>
      </c>
      <c r="F292" s="16">
        <v>23.99</v>
      </c>
      <c r="G292" s="16">
        <v>23.99</v>
      </c>
      <c r="H292" s="18">
        <v>0</v>
      </c>
      <c r="I292" s="16">
        <v>0</v>
      </c>
      <c r="J292" s="16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1</v>
      </c>
      <c r="P292" s="16">
        <v>23.99</v>
      </c>
      <c r="Q292" s="16">
        <v>23.99</v>
      </c>
      <c r="R292" s="18">
        <v>0</v>
      </c>
      <c r="S292" s="18">
        <v>0</v>
      </c>
      <c r="T292" s="18">
        <v>0</v>
      </c>
      <c r="U292" s="18">
        <v>0</v>
      </c>
      <c r="V292" s="16">
        <v>0</v>
      </c>
      <c r="W292" s="16">
        <v>23.99</v>
      </c>
      <c r="X292" s="16">
        <v>0</v>
      </c>
    </row>
    <row r="293" spans="1:24">
      <c r="A293" s="68" t="s">
        <v>429</v>
      </c>
      <c r="B293" s="14" t="s">
        <v>1045</v>
      </c>
      <c r="C293" s="16">
        <v>19.989999999999998</v>
      </c>
      <c r="D293" s="17">
        <v>33.81</v>
      </c>
      <c r="E293" s="17">
        <v>17.239999999999998</v>
      </c>
      <c r="F293" s="16">
        <v>19.994872389790999</v>
      </c>
      <c r="G293" s="16">
        <v>344.71159999999998</v>
      </c>
      <c r="H293" s="18">
        <v>0</v>
      </c>
      <c r="I293" s="16">
        <v>0</v>
      </c>
      <c r="J293" s="16">
        <v>0</v>
      </c>
      <c r="K293" s="18">
        <v>0</v>
      </c>
      <c r="L293" s="18">
        <v>0</v>
      </c>
      <c r="M293" s="18">
        <v>0</v>
      </c>
      <c r="N293" s="18">
        <v>0</v>
      </c>
      <c r="O293" s="17">
        <v>17.649999999999999</v>
      </c>
      <c r="P293" s="16">
        <v>19.984674220963001</v>
      </c>
      <c r="Q293" s="16">
        <v>352.72949999999997</v>
      </c>
      <c r="R293" s="28">
        <v>-0.4</v>
      </c>
      <c r="S293" s="28">
        <v>-13.6</v>
      </c>
      <c r="T293" s="28">
        <v>-0.4</v>
      </c>
      <c r="U293" s="29">
        <v>0</v>
      </c>
      <c r="V293" s="16">
        <v>0</v>
      </c>
      <c r="W293" s="16">
        <v>20.045000000000002</v>
      </c>
      <c r="X293" s="16">
        <v>-8.0180000000000007</v>
      </c>
    </row>
    <row r="294" spans="1:24">
      <c r="A294" s="68" t="s">
        <v>431</v>
      </c>
      <c r="B294" s="14"/>
      <c r="C294" s="16">
        <v>25</v>
      </c>
      <c r="D294" s="17">
        <v>25.36</v>
      </c>
      <c r="E294" s="17">
        <v>5.51</v>
      </c>
      <c r="F294" s="16">
        <v>25.002722323048999</v>
      </c>
      <c r="G294" s="16">
        <v>137.76499999999999</v>
      </c>
      <c r="H294" s="18">
        <v>0</v>
      </c>
      <c r="I294" s="16">
        <v>0</v>
      </c>
      <c r="J294" s="16">
        <v>0</v>
      </c>
      <c r="K294" s="18">
        <v>0</v>
      </c>
      <c r="L294" s="18">
        <v>0</v>
      </c>
      <c r="M294" s="18">
        <v>0</v>
      </c>
      <c r="N294" s="18">
        <v>0</v>
      </c>
      <c r="O294" s="17">
        <v>5.52</v>
      </c>
      <c r="P294" s="16">
        <v>24.982336956522001</v>
      </c>
      <c r="Q294" s="16">
        <v>137.9025</v>
      </c>
      <c r="R294" s="29">
        <v>-0.01</v>
      </c>
      <c r="S294" s="29">
        <v>-0.1</v>
      </c>
      <c r="T294" s="29">
        <v>0</v>
      </c>
      <c r="U294" s="29">
        <v>0</v>
      </c>
      <c r="V294" s="16">
        <v>0</v>
      </c>
      <c r="W294" s="16">
        <v>13.75</v>
      </c>
      <c r="X294" s="16">
        <v>-0.13750000000000001</v>
      </c>
    </row>
    <row r="295" spans="1:24">
      <c r="A295" s="68" t="s">
        <v>433</v>
      </c>
      <c r="B295" s="14"/>
      <c r="C295" s="16">
        <v>47</v>
      </c>
      <c r="D295" s="17">
        <v>25.36</v>
      </c>
      <c r="E295" s="17">
        <v>5.72</v>
      </c>
      <c r="F295" s="16">
        <v>47.01479020979</v>
      </c>
      <c r="G295" s="16">
        <v>268.9246</v>
      </c>
      <c r="H295" s="18">
        <v>0</v>
      </c>
      <c r="I295" s="16">
        <v>0</v>
      </c>
      <c r="J295" s="16">
        <v>0</v>
      </c>
      <c r="K295" s="18">
        <v>0</v>
      </c>
      <c r="L295" s="18">
        <v>0</v>
      </c>
      <c r="M295" s="18">
        <v>0</v>
      </c>
      <c r="N295" s="18">
        <v>0</v>
      </c>
      <c r="O295" s="17">
        <v>5.72</v>
      </c>
      <c r="P295" s="16">
        <v>46.980279720280002</v>
      </c>
      <c r="Q295" s="16">
        <v>268.72719999999998</v>
      </c>
      <c r="R295" s="18">
        <v>0</v>
      </c>
      <c r="S295" s="18">
        <v>0.1</v>
      </c>
      <c r="T295" s="18">
        <v>0</v>
      </c>
      <c r="U295" s="18">
        <v>0</v>
      </c>
      <c r="V295" s="16">
        <v>0</v>
      </c>
      <c r="W295" s="16">
        <v>47</v>
      </c>
      <c r="X295" s="16">
        <v>0.19739999999999999</v>
      </c>
    </row>
    <row r="296" spans="1:24">
      <c r="A296" s="68" t="s">
        <v>437</v>
      </c>
      <c r="B296" s="14"/>
      <c r="C296" s="16">
        <v>37</v>
      </c>
      <c r="D296" s="17">
        <v>33.81</v>
      </c>
      <c r="E296" s="17">
        <v>0.65</v>
      </c>
      <c r="F296" s="16">
        <v>37.233384615384999</v>
      </c>
      <c r="G296" s="16">
        <v>24.201699999999999</v>
      </c>
      <c r="H296" s="18">
        <v>0</v>
      </c>
      <c r="I296" s="16">
        <v>0</v>
      </c>
      <c r="J296" s="16">
        <v>0</v>
      </c>
      <c r="K296" s="18">
        <v>0</v>
      </c>
      <c r="L296" s="18">
        <v>0</v>
      </c>
      <c r="M296" s="18">
        <v>0</v>
      </c>
      <c r="N296" s="18">
        <v>0</v>
      </c>
      <c r="O296" s="17">
        <v>0.37</v>
      </c>
      <c r="P296" s="16">
        <v>37.299999999999997</v>
      </c>
      <c r="Q296" s="16">
        <v>13.801</v>
      </c>
      <c r="R296" s="17">
        <v>0.28000000000000003</v>
      </c>
      <c r="S296" s="17">
        <v>9.5</v>
      </c>
      <c r="T296" s="17">
        <v>0.3</v>
      </c>
      <c r="U296" s="18">
        <v>0</v>
      </c>
      <c r="V296" s="16">
        <v>0</v>
      </c>
      <c r="W296" s="16">
        <v>37.145400000000002</v>
      </c>
      <c r="X296" s="16">
        <v>10.400700000000001</v>
      </c>
    </row>
    <row r="297" spans="1:24">
      <c r="A297" s="23" t="s">
        <v>438</v>
      </c>
      <c r="B297" s="24"/>
      <c r="C297" s="25"/>
      <c r="D297" s="26"/>
      <c r="E297" s="26">
        <f>SUM(E263:E296)</f>
        <v>296.68</v>
      </c>
      <c r="F297" s="25"/>
      <c r="G297" s="25">
        <f>SUM(G263:G296)</f>
        <v>6694.5604999999996</v>
      </c>
      <c r="H297" s="27">
        <f>SUM(H263:H296)</f>
        <v>-9</v>
      </c>
      <c r="I297" s="25"/>
      <c r="J297" s="25">
        <f t="shared" ref="J297:O297" si="16">SUM(J263:J296)</f>
        <v>-286.5</v>
      </c>
      <c r="K297" s="27">
        <f t="shared" si="16"/>
        <v>0</v>
      </c>
      <c r="L297" s="27">
        <f t="shared" si="16"/>
        <v>0</v>
      </c>
      <c r="M297" s="27">
        <f t="shared" si="16"/>
        <v>0</v>
      </c>
      <c r="N297" s="27">
        <f t="shared" si="16"/>
        <v>0</v>
      </c>
      <c r="O297" s="27">
        <f t="shared" si="16"/>
        <v>271.97000000000003</v>
      </c>
      <c r="P297" s="25"/>
      <c r="Q297" s="25">
        <f t="shared" ref="Q297:V297" si="17">SUM(Q263:Q296)</f>
        <v>6102.2673000000004</v>
      </c>
      <c r="R297" s="26">
        <f t="shared" si="17"/>
        <v>15.73</v>
      </c>
      <c r="S297" s="26">
        <f t="shared" si="17"/>
        <v>539.1</v>
      </c>
      <c r="T297" s="26">
        <f t="shared" si="17"/>
        <v>15.9</v>
      </c>
      <c r="U297" s="27">
        <f t="shared" si="17"/>
        <v>0</v>
      </c>
      <c r="V297" s="25">
        <f t="shared" si="17"/>
        <v>0</v>
      </c>
      <c r="W297" s="25"/>
      <c r="X297" s="25">
        <f>SUM(X263:X296)</f>
        <v>305.79320000000001</v>
      </c>
    </row>
    <row r="298" spans="1:24">
      <c r="A298" s="13" t="s">
        <v>439</v>
      </c>
    </row>
    <row r="299" spans="1:24">
      <c r="A299" s="68" t="s">
        <v>441</v>
      </c>
      <c r="B299" s="14" t="s">
        <v>1045</v>
      </c>
      <c r="C299" s="16">
        <v>35.547499999999999</v>
      </c>
      <c r="D299" s="17">
        <v>33.81</v>
      </c>
      <c r="E299" s="17">
        <v>22.94</v>
      </c>
      <c r="F299" s="16">
        <v>35.549049694856002</v>
      </c>
      <c r="G299" s="16">
        <v>815.49519999999995</v>
      </c>
      <c r="H299" s="18">
        <v>6</v>
      </c>
      <c r="I299" s="16">
        <v>35.547499999999999</v>
      </c>
      <c r="J299" s="16">
        <v>213.285</v>
      </c>
      <c r="K299" s="18">
        <v>0</v>
      </c>
      <c r="L299" s="18">
        <v>0</v>
      </c>
      <c r="M299" s="18">
        <v>0</v>
      </c>
      <c r="N299" s="18">
        <v>0</v>
      </c>
      <c r="O299" s="17">
        <v>21.13</v>
      </c>
      <c r="P299" s="16">
        <v>35.547666824419998</v>
      </c>
      <c r="Q299" s="16">
        <v>751.12220000000002</v>
      </c>
      <c r="R299" s="17">
        <v>7.81</v>
      </c>
      <c r="S299" s="17">
        <v>264.10000000000002</v>
      </c>
      <c r="T299" s="17">
        <v>7.8</v>
      </c>
      <c r="U299" s="18">
        <v>0</v>
      </c>
      <c r="V299" s="16">
        <v>0</v>
      </c>
      <c r="W299" s="16">
        <v>35.551600000000001</v>
      </c>
      <c r="X299" s="16">
        <v>277.65800000000002</v>
      </c>
    </row>
    <row r="300" spans="1:24">
      <c r="A300" s="68" t="s">
        <v>443</v>
      </c>
      <c r="B300" s="14" t="s">
        <v>1045</v>
      </c>
      <c r="C300" s="16">
        <v>35.547499999999999</v>
      </c>
      <c r="D300" s="17">
        <v>33.81</v>
      </c>
      <c r="E300" s="17">
        <v>1.59</v>
      </c>
      <c r="F300" s="16">
        <v>35.458050314464998</v>
      </c>
      <c r="G300" s="16">
        <v>56.378300000000003</v>
      </c>
      <c r="H300" s="18">
        <v>2</v>
      </c>
      <c r="I300" s="16">
        <v>35.547499999999999</v>
      </c>
      <c r="J300" s="16">
        <v>71.094999999999999</v>
      </c>
      <c r="K300" s="18">
        <v>0</v>
      </c>
      <c r="L300" s="18">
        <v>0</v>
      </c>
      <c r="M300" s="18">
        <v>0</v>
      </c>
      <c r="N300" s="18">
        <v>0</v>
      </c>
      <c r="O300" s="17">
        <v>3.64</v>
      </c>
      <c r="P300" s="16">
        <v>35.562142857143002</v>
      </c>
      <c r="Q300" s="16">
        <v>129.4462</v>
      </c>
      <c r="R300" s="28">
        <v>-0.06</v>
      </c>
      <c r="S300" s="28">
        <v>-1.9</v>
      </c>
      <c r="T300" s="28">
        <v>-0.1</v>
      </c>
      <c r="U300" s="29">
        <v>0</v>
      </c>
      <c r="V300" s="16">
        <v>0</v>
      </c>
      <c r="W300" s="16">
        <v>32.881700000000002</v>
      </c>
      <c r="X300" s="16">
        <v>-1.9729000000000001</v>
      </c>
    </row>
    <row r="301" spans="1:24">
      <c r="A301" s="68" t="s">
        <v>445</v>
      </c>
      <c r="B301" s="14"/>
      <c r="C301" s="16">
        <v>30</v>
      </c>
      <c r="D301" s="17">
        <v>33.81</v>
      </c>
      <c r="E301" s="17">
        <v>14.48</v>
      </c>
      <c r="F301" s="16">
        <v>30.001035911601999</v>
      </c>
      <c r="G301" s="16">
        <v>434.41500000000002</v>
      </c>
      <c r="H301" s="18">
        <v>-10</v>
      </c>
      <c r="I301" s="16">
        <v>30</v>
      </c>
      <c r="J301" s="16">
        <v>-300</v>
      </c>
      <c r="K301" s="18">
        <v>0</v>
      </c>
      <c r="L301" s="18">
        <v>0</v>
      </c>
      <c r="M301" s="18">
        <v>0</v>
      </c>
      <c r="N301" s="18">
        <v>0</v>
      </c>
      <c r="O301" s="17">
        <v>4.38</v>
      </c>
      <c r="P301" s="16">
        <v>30.031506849315001</v>
      </c>
      <c r="Q301" s="16">
        <v>131.53800000000001</v>
      </c>
      <c r="R301" s="17">
        <v>0.1</v>
      </c>
      <c r="S301" s="17">
        <v>3.3</v>
      </c>
      <c r="T301" s="17">
        <v>0.1</v>
      </c>
      <c r="U301" s="18">
        <v>0</v>
      </c>
      <c r="V301" s="16">
        <v>0</v>
      </c>
      <c r="W301" s="16">
        <v>28.77</v>
      </c>
      <c r="X301" s="16">
        <v>2.8769999999999998</v>
      </c>
    </row>
    <row r="302" spans="1:24">
      <c r="A302" s="68" t="s">
        <v>1139</v>
      </c>
      <c r="B302" s="14"/>
      <c r="C302" s="16">
        <v>20</v>
      </c>
      <c r="D302" s="17">
        <v>25.36</v>
      </c>
      <c r="E302" s="18">
        <v>4</v>
      </c>
      <c r="F302" s="16">
        <v>20</v>
      </c>
      <c r="G302" s="16">
        <v>80</v>
      </c>
      <c r="H302" s="18">
        <v>3</v>
      </c>
      <c r="I302" s="16">
        <v>20</v>
      </c>
      <c r="J302" s="16">
        <v>60</v>
      </c>
      <c r="K302" s="18">
        <v>0</v>
      </c>
      <c r="L302" s="18">
        <v>0</v>
      </c>
      <c r="M302" s="18">
        <v>0</v>
      </c>
      <c r="N302" s="18">
        <v>0</v>
      </c>
      <c r="O302" s="18">
        <v>7</v>
      </c>
      <c r="P302" s="16">
        <v>20</v>
      </c>
      <c r="Q302" s="16">
        <v>140</v>
      </c>
      <c r="R302" s="18">
        <v>0</v>
      </c>
      <c r="S302" s="18">
        <v>0</v>
      </c>
      <c r="T302" s="18">
        <v>0</v>
      </c>
      <c r="U302" s="18">
        <v>0</v>
      </c>
      <c r="V302" s="16">
        <v>0</v>
      </c>
      <c r="W302" s="16">
        <v>20</v>
      </c>
      <c r="X302" s="16">
        <v>0</v>
      </c>
    </row>
    <row r="303" spans="1:24">
      <c r="A303" s="68" t="s">
        <v>447</v>
      </c>
      <c r="B303" s="14" t="s">
        <v>1045</v>
      </c>
      <c r="C303" s="16">
        <v>25</v>
      </c>
      <c r="D303" s="17">
        <v>33.81</v>
      </c>
      <c r="E303" s="17">
        <v>2.2799999999999998</v>
      </c>
      <c r="F303" s="16">
        <v>25.001096491228001</v>
      </c>
      <c r="G303" s="16">
        <v>57.002499999999998</v>
      </c>
      <c r="H303" s="18">
        <v>1</v>
      </c>
      <c r="I303" s="16">
        <v>25</v>
      </c>
      <c r="J303" s="16">
        <v>25</v>
      </c>
      <c r="K303" s="18">
        <v>0</v>
      </c>
      <c r="L303" s="18">
        <v>0</v>
      </c>
      <c r="M303" s="18">
        <v>0</v>
      </c>
      <c r="N303" s="18">
        <v>0</v>
      </c>
      <c r="O303" s="17">
        <v>3.08</v>
      </c>
      <c r="P303" s="16">
        <v>24.992694805195001</v>
      </c>
      <c r="Q303" s="16">
        <v>76.977500000000006</v>
      </c>
      <c r="R303" s="17">
        <v>0.2</v>
      </c>
      <c r="S303" s="17">
        <v>6.8</v>
      </c>
      <c r="T303" s="17">
        <v>0.2</v>
      </c>
      <c r="U303" s="18">
        <v>0</v>
      </c>
      <c r="V303" s="16">
        <v>0</v>
      </c>
      <c r="W303" s="16">
        <v>25.125</v>
      </c>
      <c r="X303" s="16">
        <v>5.0250000000000004</v>
      </c>
    </row>
    <row r="304" spans="1:24">
      <c r="A304" s="68" t="s">
        <v>449</v>
      </c>
      <c r="B304" s="14" t="s">
        <v>1045</v>
      </c>
      <c r="C304" s="16">
        <v>14.142899999999999</v>
      </c>
      <c r="D304" s="17">
        <v>33.81</v>
      </c>
      <c r="E304" s="17">
        <v>3.4</v>
      </c>
      <c r="F304" s="16">
        <v>14.142911764706</v>
      </c>
      <c r="G304" s="16">
        <v>48.085900000000002</v>
      </c>
      <c r="H304" s="18">
        <v>0</v>
      </c>
      <c r="I304" s="16">
        <v>0</v>
      </c>
      <c r="J304" s="16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4</v>
      </c>
      <c r="P304" s="16">
        <v>14.142899999999999</v>
      </c>
      <c r="Q304" s="16">
        <v>56.571599999999997</v>
      </c>
      <c r="R304" s="28">
        <v>-0.6</v>
      </c>
      <c r="S304" s="28">
        <v>-20.3</v>
      </c>
      <c r="T304" s="28">
        <v>-0.6</v>
      </c>
      <c r="U304" s="29">
        <v>0</v>
      </c>
      <c r="V304" s="16">
        <v>0</v>
      </c>
      <c r="W304" s="16">
        <v>14.142799999999999</v>
      </c>
      <c r="X304" s="16">
        <v>-8.4856999999999996</v>
      </c>
    </row>
    <row r="305" spans="1:24">
      <c r="A305" s="23" t="s">
        <v>450</v>
      </c>
      <c r="B305" s="24"/>
      <c r="C305" s="25"/>
      <c r="D305" s="26"/>
      <c r="E305" s="26">
        <f>SUM(E299:E304)</f>
        <v>48.69</v>
      </c>
      <c r="F305" s="25"/>
      <c r="G305" s="25">
        <f>SUM(G299:G304)</f>
        <v>1491.3769</v>
      </c>
      <c r="H305" s="27">
        <f>SUM(H299:H304)</f>
        <v>2</v>
      </c>
      <c r="I305" s="25"/>
      <c r="J305" s="25">
        <f t="shared" ref="J305:O305" si="18">SUM(J299:J304)</f>
        <v>69.38</v>
      </c>
      <c r="K305" s="27">
        <f t="shared" si="18"/>
        <v>0</v>
      </c>
      <c r="L305" s="27">
        <f t="shared" si="18"/>
        <v>0</v>
      </c>
      <c r="M305" s="27">
        <f t="shared" si="18"/>
        <v>0</v>
      </c>
      <c r="N305" s="27">
        <f t="shared" si="18"/>
        <v>0</v>
      </c>
      <c r="O305" s="26">
        <f t="shared" si="18"/>
        <v>43.23</v>
      </c>
      <c r="P305" s="25"/>
      <c r="Q305" s="25">
        <f t="shared" ref="Q305:V305" si="19">SUM(Q299:Q304)</f>
        <v>1285.6555000000001</v>
      </c>
      <c r="R305" s="26">
        <f t="shared" si="19"/>
        <v>7.45</v>
      </c>
      <c r="S305" s="27">
        <f t="shared" si="19"/>
        <v>252</v>
      </c>
      <c r="T305" s="26">
        <f t="shared" si="19"/>
        <v>7.4</v>
      </c>
      <c r="U305" s="27">
        <f t="shared" si="19"/>
        <v>0</v>
      </c>
      <c r="V305" s="25">
        <f t="shared" si="19"/>
        <v>0</v>
      </c>
      <c r="W305" s="25"/>
      <c r="X305" s="25">
        <f>SUM(X299:X304)</f>
        <v>275.10140000000001</v>
      </c>
    </row>
    <row r="306" spans="1:24">
      <c r="A306" s="13" t="s">
        <v>451</v>
      </c>
    </row>
    <row r="307" spans="1:24">
      <c r="A307" s="68" t="s">
        <v>453</v>
      </c>
      <c r="B307" s="14"/>
      <c r="C307" s="16">
        <v>26.994199999999999</v>
      </c>
      <c r="D307" s="17">
        <v>33.81</v>
      </c>
      <c r="E307" s="17">
        <v>137.29</v>
      </c>
      <c r="F307" s="16">
        <v>26.994455532084999</v>
      </c>
      <c r="G307" s="16">
        <v>3706.0688</v>
      </c>
      <c r="H307" s="18">
        <v>20</v>
      </c>
      <c r="I307" s="16">
        <v>26.994199999999999</v>
      </c>
      <c r="J307" s="16">
        <v>539.88400000000001</v>
      </c>
      <c r="K307" s="18">
        <v>0</v>
      </c>
      <c r="L307" s="18">
        <v>0</v>
      </c>
      <c r="M307" s="18">
        <v>0</v>
      </c>
      <c r="N307" s="18">
        <v>0</v>
      </c>
      <c r="O307" s="18">
        <v>128.94999999999999</v>
      </c>
      <c r="P307" s="16">
        <v>26.994870104692001</v>
      </c>
      <c r="Q307" s="16">
        <v>3480.9884999999999</v>
      </c>
      <c r="R307" s="17">
        <v>28.34</v>
      </c>
      <c r="S307" s="17">
        <v>958.1</v>
      </c>
      <c r="T307" s="17">
        <v>28.3</v>
      </c>
      <c r="U307" s="18">
        <v>0</v>
      </c>
      <c r="V307" s="16">
        <v>0</v>
      </c>
      <c r="W307" s="16">
        <v>26.9924</v>
      </c>
      <c r="X307" s="16">
        <v>764.96429999999998</v>
      </c>
    </row>
    <row r="308" spans="1:24">
      <c r="A308" s="68" t="s">
        <v>455</v>
      </c>
      <c r="B308" s="14"/>
      <c r="C308" s="16">
        <v>32.200000000000003</v>
      </c>
      <c r="D308" s="17">
        <v>25.36</v>
      </c>
      <c r="E308" s="17">
        <v>1.39</v>
      </c>
      <c r="F308" s="16">
        <v>32.123525179856003</v>
      </c>
      <c r="G308" s="16">
        <v>44.651699999999998</v>
      </c>
      <c r="H308" s="18">
        <v>0</v>
      </c>
      <c r="I308" s="16">
        <v>0</v>
      </c>
      <c r="J308" s="16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1</v>
      </c>
      <c r="P308" s="16">
        <v>32.200000000000003</v>
      </c>
      <c r="Q308" s="16">
        <v>32.200000000000003</v>
      </c>
      <c r="R308" s="17">
        <v>0.39</v>
      </c>
      <c r="S308" s="17">
        <v>9.8000000000000007</v>
      </c>
      <c r="T308" s="17">
        <v>0.3</v>
      </c>
      <c r="U308" s="18">
        <v>0</v>
      </c>
      <c r="V308" s="16">
        <v>0</v>
      </c>
      <c r="W308" s="16">
        <v>31.927399999999999</v>
      </c>
      <c r="X308" s="16">
        <v>12.451700000000001</v>
      </c>
    </row>
    <row r="309" spans="1:24">
      <c r="A309" s="68" t="s">
        <v>457</v>
      </c>
      <c r="B309" s="14"/>
      <c r="C309" s="16">
        <v>31.993300000000001</v>
      </c>
      <c r="D309" s="17">
        <v>33.81</v>
      </c>
      <c r="E309" s="18">
        <v>1</v>
      </c>
      <c r="F309" s="16">
        <v>31.993300000000001</v>
      </c>
      <c r="G309" s="16">
        <v>31.993300000000001</v>
      </c>
      <c r="H309" s="18">
        <v>0</v>
      </c>
      <c r="I309" s="16">
        <v>0</v>
      </c>
      <c r="J309" s="16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6">
        <v>0</v>
      </c>
      <c r="Q309" s="16">
        <v>0</v>
      </c>
      <c r="R309" s="18">
        <v>1</v>
      </c>
      <c r="S309" s="18">
        <v>33.799999999999997</v>
      </c>
      <c r="T309" s="18">
        <v>1</v>
      </c>
      <c r="U309" s="18">
        <v>0</v>
      </c>
      <c r="V309" s="16">
        <v>0</v>
      </c>
      <c r="W309" s="16">
        <v>31.993300000000001</v>
      </c>
      <c r="X309" s="16">
        <v>31.993300000000001</v>
      </c>
    </row>
    <row r="310" spans="1:24">
      <c r="A310" s="68" t="s">
        <v>459</v>
      </c>
      <c r="B310" s="14"/>
      <c r="C310" s="16">
        <v>15</v>
      </c>
      <c r="D310" s="17">
        <v>33.81</v>
      </c>
      <c r="E310" s="17">
        <v>0.21</v>
      </c>
      <c r="F310" s="16">
        <v>15.092857142857</v>
      </c>
      <c r="G310" s="16">
        <v>3.1695000000000002</v>
      </c>
      <c r="H310" s="18">
        <v>0</v>
      </c>
      <c r="I310" s="16">
        <v>0</v>
      </c>
      <c r="J310" s="16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6">
        <v>0</v>
      </c>
      <c r="Q310" s="16">
        <v>0</v>
      </c>
      <c r="R310" s="17">
        <v>0.21</v>
      </c>
      <c r="S310" s="17">
        <v>7.1</v>
      </c>
      <c r="T310" s="17">
        <v>0.2</v>
      </c>
      <c r="U310" s="18">
        <v>0</v>
      </c>
      <c r="V310" s="16">
        <v>0</v>
      </c>
      <c r="W310" s="16">
        <v>15.0929</v>
      </c>
      <c r="X310" s="16">
        <v>3.1695000000000002</v>
      </c>
    </row>
    <row r="311" spans="1:24">
      <c r="A311" s="68" t="s">
        <v>461</v>
      </c>
      <c r="B311" s="14"/>
      <c r="C311" s="16">
        <v>54.25</v>
      </c>
      <c r="D311" s="17">
        <v>25.36</v>
      </c>
      <c r="E311" s="17">
        <v>0.93</v>
      </c>
      <c r="F311" s="16">
        <v>54.378387096773999</v>
      </c>
      <c r="G311" s="16">
        <v>50.571899999999999</v>
      </c>
      <c r="H311" s="18">
        <v>0</v>
      </c>
      <c r="I311" s="16">
        <v>0</v>
      </c>
      <c r="J311" s="16">
        <v>0</v>
      </c>
      <c r="K311" s="18">
        <v>0</v>
      </c>
      <c r="L311" s="18">
        <v>0</v>
      </c>
      <c r="M311" s="18">
        <v>0</v>
      </c>
      <c r="N311" s="18">
        <v>0</v>
      </c>
      <c r="O311" s="17">
        <v>0.94</v>
      </c>
      <c r="P311" s="16">
        <v>54.371170212766003</v>
      </c>
      <c r="Q311" s="16">
        <v>51.108899999999998</v>
      </c>
      <c r="R311" s="29">
        <v>-0.01</v>
      </c>
      <c r="S311" s="29">
        <v>-0.3</v>
      </c>
      <c r="T311" s="29">
        <v>0</v>
      </c>
      <c r="U311" s="29">
        <v>0</v>
      </c>
      <c r="V311" s="16">
        <v>0</v>
      </c>
      <c r="W311" s="16">
        <v>53.71</v>
      </c>
      <c r="X311" s="16">
        <v>-0.53710000000000002</v>
      </c>
    </row>
    <row r="312" spans="1:24">
      <c r="A312" s="68" t="s">
        <v>463</v>
      </c>
      <c r="B312" s="14"/>
      <c r="C312" s="16">
        <v>14</v>
      </c>
      <c r="D312" s="17">
        <v>33.81</v>
      </c>
      <c r="E312" s="18">
        <v>18</v>
      </c>
      <c r="F312" s="16">
        <v>14</v>
      </c>
      <c r="G312" s="16">
        <v>252</v>
      </c>
      <c r="H312" s="18">
        <v>-8</v>
      </c>
      <c r="I312" s="16">
        <v>14</v>
      </c>
      <c r="J312" s="16">
        <v>-112</v>
      </c>
      <c r="K312" s="18">
        <v>0</v>
      </c>
      <c r="L312" s="18">
        <v>0</v>
      </c>
      <c r="M312" s="18">
        <v>0</v>
      </c>
      <c r="N312" s="18">
        <v>0</v>
      </c>
      <c r="O312" s="17">
        <v>3.89</v>
      </c>
      <c r="P312" s="16">
        <v>13.993521850900001</v>
      </c>
      <c r="Q312" s="16">
        <v>54.434800000000003</v>
      </c>
      <c r="R312" s="17">
        <v>6.11</v>
      </c>
      <c r="S312" s="17">
        <v>206.7</v>
      </c>
      <c r="T312" s="17">
        <v>6.1</v>
      </c>
      <c r="U312" s="18">
        <v>0</v>
      </c>
      <c r="V312" s="16">
        <v>0</v>
      </c>
      <c r="W312" s="16">
        <v>14.004099999999999</v>
      </c>
      <c r="X312" s="16">
        <v>85.565200000000004</v>
      </c>
    </row>
    <row r="313" spans="1:24">
      <c r="A313" s="68" t="s">
        <v>1140</v>
      </c>
      <c r="B313" s="14"/>
      <c r="C313" s="16">
        <v>18</v>
      </c>
      <c r="D313" s="17">
        <v>25.36</v>
      </c>
      <c r="E313" s="18">
        <v>1</v>
      </c>
      <c r="F313" s="16">
        <v>18</v>
      </c>
      <c r="G313" s="16">
        <v>18</v>
      </c>
      <c r="H313" s="18">
        <v>0</v>
      </c>
      <c r="I313" s="16">
        <v>0</v>
      </c>
      <c r="J313" s="16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1</v>
      </c>
      <c r="P313" s="16">
        <v>18</v>
      </c>
      <c r="Q313" s="16">
        <v>18</v>
      </c>
      <c r="R313" s="18">
        <v>0</v>
      </c>
      <c r="S313" s="18">
        <v>0</v>
      </c>
      <c r="T313" s="18">
        <v>0</v>
      </c>
      <c r="U313" s="18">
        <v>0</v>
      </c>
      <c r="V313" s="16">
        <v>0</v>
      </c>
      <c r="W313" s="16">
        <v>18</v>
      </c>
      <c r="X313" s="16">
        <v>0</v>
      </c>
    </row>
    <row r="314" spans="1:24">
      <c r="A314" s="23" t="s">
        <v>464</v>
      </c>
      <c r="B314" s="24"/>
      <c r="C314" s="25"/>
      <c r="D314" s="26"/>
      <c r="E314" s="26">
        <f>SUM(E307:E313)</f>
        <v>159.82</v>
      </c>
      <c r="F314" s="25"/>
      <c r="G314" s="25">
        <f>SUM(G307:G313)</f>
        <v>4106.4552000000003</v>
      </c>
      <c r="H314" s="27">
        <f>SUM(H307:H313)</f>
        <v>12</v>
      </c>
      <c r="I314" s="25"/>
      <c r="J314" s="25">
        <f t="shared" ref="J314:O314" si="20">SUM(J307:J313)</f>
        <v>427.88400000000001</v>
      </c>
      <c r="K314" s="27">
        <f t="shared" si="20"/>
        <v>0</v>
      </c>
      <c r="L314" s="27">
        <f t="shared" si="20"/>
        <v>0</v>
      </c>
      <c r="M314" s="27">
        <f t="shared" si="20"/>
        <v>0</v>
      </c>
      <c r="N314" s="27">
        <f t="shared" si="20"/>
        <v>0</v>
      </c>
      <c r="O314" s="26">
        <f t="shared" si="20"/>
        <v>135.78</v>
      </c>
      <c r="P314" s="25"/>
      <c r="Q314" s="25">
        <f t="shared" ref="Q314:V314" si="21">SUM(Q307:Q313)</f>
        <v>3636.7321999999999</v>
      </c>
      <c r="R314" s="27">
        <f t="shared" si="21"/>
        <v>36.04</v>
      </c>
      <c r="S314" s="26">
        <f t="shared" si="21"/>
        <v>1215.2</v>
      </c>
      <c r="T314" s="26">
        <f t="shared" si="21"/>
        <v>35.9</v>
      </c>
      <c r="U314" s="27">
        <f t="shared" si="21"/>
        <v>0</v>
      </c>
      <c r="V314" s="25">
        <f t="shared" si="21"/>
        <v>0</v>
      </c>
      <c r="W314" s="25"/>
      <c r="X314" s="25">
        <f>SUM(X307:X313)</f>
        <v>897.6069</v>
      </c>
    </row>
    <row r="315" spans="1:24">
      <c r="A315" s="13" t="s">
        <v>1141</v>
      </c>
    </row>
    <row r="316" spans="1:24">
      <c r="A316" s="68" t="s">
        <v>1142</v>
      </c>
      <c r="B316" s="14"/>
      <c r="C316" s="16">
        <v>30</v>
      </c>
      <c r="D316" s="17">
        <v>33.81</v>
      </c>
      <c r="E316" s="17">
        <v>3.3</v>
      </c>
      <c r="F316" s="16">
        <v>30</v>
      </c>
      <c r="G316" s="16">
        <v>99</v>
      </c>
      <c r="H316" s="18">
        <v>0</v>
      </c>
      <c r="I316" s="16">
        <v>0</v>
      </c>
      <c r="J316" s="16">
        <v>0</v>
      </c>
      <c r="K316" s="18">
        <v>0</v>
      </c>
      <c r="L316" s="18">
        <v>0</v>
      </c>
      <c r="M316" s="18">
        <v>0</v>
      </c>
      <c r="N316" s="18">
        <v>0</v>
      </c>
      <c r="O316" s="17">
        <v>3.3</v>
      </c>
      <c r="P316" s="16">
        <v>30</v>
      </c>
      <c r="Q316" s="16">
        <v>99</v>
      </c>
      <c r="R316" s="18">
        <v>0</v>
      </c>
      <c r="S316" s="18">
        <v>0</v>
      </c>
      <c r="T316" s="18">
        <v>0</v>
      </c>
      <c r="U316" s="18">
        <v>0</v>
      </c>
      <c r="V316" s="16">
        <v>0</v>
      </c>
      <c r="W316" s="16">
        <v>30</v>
      </c>
      <c r="X316" s="16">
        <v>0</v>
      </c>
    </row>
    <row r="317" spans="1:24">
      <c r="A317" s="23" t="s">
        <v>1143</v>
      </c>
      <c r="B317" s="24"/>
      <c r="C317" s="25"/>
      <c r="D317" s="26"/>
      <c r="E317" s="26">
        <f>SUM(E316:E316)</f>
        <v>3.3</v>
      </c>
      <c r="F317" s="25"/>
      <c r="G317" s="25">
        <f>SUM(G316:G316)</f>
        <v>99</v>
      </c>
      <c r="H317" s="27">
        <f>SUM(H316:H316)</f>
        <v>0</v>
      </c>
      <c r="I317" s="25"/>
      <c r="J317" s="25">
        <f t="shared" ref="J317:O317" si="22">SUM(J316:J316)</f>
        <v>0</v>
      </c>
      <c r="K317" s="27">
        <f t="shared" si="22"/>
        <v>0</v>
      </c>
      <c r="L317" s="27">
        <f t="shared" si="22"/>
        <v>0</v>
      </c>
      <c r="M317" s="27">
        <f t="shared" si="22"/>
        <v>0</v>
      </c>
      <c r="N317" s="27">
        <f t="shared" si="22"/>
        <v>0</v>
      </c>
      <c r="O317" s="26">
        <f t="shared" si="22"/>
        <v>3.3</v>
      </c>
      <c r="P317" s="25"/>
      <c r="Q317" s="25">
        <f t="shared" ref="Q317:V317" si="23">SUM(Q316:Q316)</f>
        <v>99</v>
      </c>
      <c r="R317" s="27">
        <f t="shared" si="23"/>
        <v>0</v>
      </c>
      <c r="S317" s="27">
        <f t="shared" si="23"/>
        <v>0</v>
      </c>
      <c r="T317" s="27">
        <f t="shared" si="23"/>
        <v>0</v>
      </c>
      <c r="U317" s="27">
        <f t="shared" si="23"/>
        <v>0</v>
      </c>
      <c r="V317" s="25">
        <f t="shared" si="23"/>
        <v>0</v>
      </c>
      <c r="W317" s="25"/>
      <c r="X317" s="25">
        <f>SUM(X316:X316)</f>
        <v>0</v>
      </c>
    </row>
    <row r="318" spans="1:24">
      <c r="A318" s="13" t="s">
        <v>465</v>
      </c>
    </row>
    <row r="319" spans="1:24">
      <c r="A319" s="68" t="s">
        <v>1144</v>
      </c>
      <c r="B319" s="14"/>
      <c r="C319" s="16">
        <v>0</v>
      </c>
      <c r="D319" s="17">
        <v>25.36</v>
      </c>
      <c r="E319" s="17">
        <v>1.4</v>
      </c>
      <c r="F319" s="16">
        <v>0</v>
      </c>
      <c r="G319" s="16">
        <v>0</v>
      </c>
      <c r="H319" s="18">
        <v>0</v>
      </c>
      <c r="I319" s="16">
        <v>0</v>
      </c>
      <c r="J319" s="16">
        <v>0</v>
      </c>
      <c r="K319" s="18">
        <v>0</v>
      </c>
      <c r="L319" s="18">
        <v>0</v>
      </c>
      <c r="M319" s="18">
        <v>0</v>
      </c>
      <c r="N319" s="18">
        <v>0</v>
      </c>
      <c r="O319" s="17">
        <v>1.4</v>
      </c>
      <c r="P319" s="16">
        <v>0</v>
      </c>
      <c r="Q319" s="16">
        <v>0</v>
      </c>
      <c r="R319" s="18">
        <v>0</v>
      </c>
      <c r="S319" s="18">
        <v>0</v>
      </c>
      <c r="T319" s="18">
        <v>0</v>
      </c>
      <c r="U319" s="18">
        <v>0</v>
      </c>
      <c r="V319" s="16">
        <v>0</v>
      </c>
      <c r="W319" s="16">
        <v>0</v>
      </c>
      <c r="X319" s="16">
        <v>0</v>
      </c>
    </row>
    <row r="320" spans="1:24">
      <c r="A320" s="68" t="s">
        <v>467</v>
      </c>
      <c r="B320" s="14" t="s">
        <v>1045</v>
      </c>
      <c r="C320" s="16">
        <v>30</v>
      </c>
      <c r="D320" s="17">
        <v>33.81</v>
      </c>
      <c r="E320" s="17">
        <v>3.6</v>
      </c>
      <c r="F320" s="16">
        <v>30</v>
      </c>
      <c r="G320" s="16">
        <v>108</v>
      </c>
      <c r="H320" s="18">
        <v>0</v>
      </c>
      <c r="I320" s="16">
        <v>0</v>
      </c>
      <c r="J320" s="16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4</v>
      </c>
      <c r="P320" s="16">
        <v>30</v>
      </c>
      <c r="Q320" s="16">
        <v>120</v>
      </c>
      <c r="R320" s="28">
        <v>-0.4</v>
      </c>
      <c r="S320" s="28">
        <v>-13.5</v>
      </c>
      <c r="T320" s="28">
        <v>-0.4</v>
      </c>
      <c r="U320" s="29">
        <v>0</v>
      </c>
      <c r="V320" s="16">
        <v>0</v>
      </c>
      <c r="W320" s="16">
        <v>30</v>
      </c>
      <c r="X320" s="16">
        <v>-12</v>
      </c>
    </row>
    <row r="321" spans="1:24">
      <c r="A321" s="68" t="s">
        <v>1145</v>
      </c>
      <c r="B321" s="14" t="s">
        <v>1049</v>
      </c>
      <c r="C321" s="16">
        <v>40.79</v>
      </c>
      <c r="D321" s="17">
        <v>33.81</v>
      </c>
      <c r="E321" s="18">
        <v>2</v>
      </c>
      <c r="F321" s="16">
        <v>40.79</v>
      </c>
      <c r="G321" s="16">
        <v>81.58</v>
      </c>
      <c r="H321" s="18">
        <v>0</v>
      </c>
      <c r="I321" s="16">
        <v>0</v>
      </c>
      <c r="J321" s="16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2</v>
      </c>
      <c r="P321" s="16">
        <v>40.79</v>
      </c>
      <c r="Q321" s="16">
        <v>81.58</v>
      </c>
      <c r="R321" s="18">
        <v>0</v>
      </c>
      <c r="S321" s="18">
        <v>0</v>
      </c>
      <c r="T321" s="18">
        <v>0</v>
      </c>
      <c r="U321" s="18">
        <v>0</v>
      </c>
      <c r="V321" s="16">
        <v>0</v>
      </c>
      <c r="W321" s="16">
        <v>40.79</v>
      </c>
      <c r="X321" s="16">
        <v>0</v>
      </c>
    </row>
    <row r="322" spans="1:24">
      <c r="A322" s="68" t="s">
        <v>469</v>
      </c>
      <c r="B322" s="14" t="s">
        <v>1045</v>
      </c>
      <c r="C322" s="16">
        <v>19.989999999999998</v>
      </c>
      <c r="D322" s="17">
        <v>33.81</v>
      </c>
      <c r="E322" s="17">
        <v>11.36</v>
      </c>
      <c r="F322" s="16">
        <v>19.990704225352001</v>
      </c>
      <c r="G322" s="16">
        <v>227.09440000000001</v>
      </c>
      <c r="H322" s="18">
        <v>0</v>
      </c>
      <c r="I322" s="16">
        <v>0</v>
      </c>
      <c r="J322" s="16">
        <v>0</v>
      </c>
      <c r="K322" s="18">
        <v>0</v>
      </c>
      <c r="L322" s="18">
        <v>0</v>
      </c>
      <c r="M322" s="18">
        <v>0</v>
      </c>
      <c r="N322" s="18">
        <v>0</v>
      </c>
      <c r="O322" s="17">
        <v>11.36</v>
      </c>
      <c r="P322" s="16">
        <v>19.994401408451001</v>
      </c>
      <c r="Q322" s="16">
        <v>227.13640000000001</v>
      </c>
      <c r="R322" s="18">
        <v>0</v>
      </c>
      <c r="S322" s="18">
        <v>-0.1</v>
      </c>
      <c r="T322" s="18">
        <v>0</v>
      </c>
      <c r="U322" s="18">
        <v>0</v>
      </c>
      <c r="V322" s="16">
        <v>0</v>
      </c>
      <c r="W322" s="16">
        <v>19.989999999999998</v>
      </c>
      <c r="X322" s="16">
        <v>-4.2000000000000003E-2</v>
      </c>
    </row>
    <row r="323" spans="1:24">
      <c r="A323" s="68" t="s">
        <v>1146</v>
      </c>
      <c r="B323" s="14" t="s">
        <v>1045</v>
      </c>
      <c r="C323" s="16">
        <v>54.1</v>
      </c>
      <c r="D323" s="17">
        <v>33.81</v>
      </c>
      <c r="E323" s="18">
        <v>2</v>
      </c>
      <c r="F323" s="16">
        <v>54.1</v>
      </c>
      <c r="G323" s="16">
        <v>108.2</v>
      </c>
      <c r="H323" s="18">
        <v>0</v>
      </c>
      <c r="I323" s="16">
        <v>0</v>
      </c>
      <c r="J323" s="16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2</v>
      </c>
      <c r="P323" s="16">
        <v>54.1</v>
      </c>
      <c r="Q323" s="16">
        <v>108.2</v>
      </c>
      <c r="R323" s="18">
        <v>0</v>
      </c>
      <c r="S323" s="18">
        <v>0</v>
      </c>
      <c r="T323" s="18">
        <v>0</v>
      </c>
      <c r="U323" s="18">
        <v>0</v>
      </c>
      <c r="V323" s="16">
        <v>0</v>
      </c>
      <c r="W323" s="16">
        <v>54.1</v>
      </c>
      <c r="X323" s="16">
        <v>0</v>
      </c>
    </row>
    <row r="324" spans="1:24">
      <c r="A324" s="68" t="s">
        <v>471</v>
      </c>
      <c r="B324" s="14"/>
      <c r="C324" s="16">
        <v>45.99</v>
      </c>
      <c r="D324" s="17">
        <v>33.81</v>
      </c>
      <c r="E324" s="17">
        <v>0.17</v>
      </c>
      <c r="F324" s="16">
        <v>45.286470588234998</v>
      </c>
      <c r="G324" s="16">
        <v>7.6986999999999997</v>
      </c>
      <c r="H324" s="18">
        <v>0</v>
      </c>
      <c r="I324" s="16">
        <v>0</v>
      </c>
      <c r="J324" s="16">
        <v>0</v>
      </c>
      <c r="K324" s="18">
        <v>0</v>
      </c>
      <c r="L324" s="18">
        <v>0</v>
      </c>
      <c r="M324" s="18">
        <v>0</v>
      </c>
      <c r="N324" s="18">
        <v>0</v>
      </c>
      <c r="O324" s="17">
        <v>0.17</v>
      </c>
      <c r="P324" s="16">
        <v>44.718235294118003</v>
      </c>
      <c r="Q324" s="16">
        <v>7.6021000000000001</v>
      </c>
      <c r="R324" s="18">
        <v>0</v>
      </c>
      <c r="S324" s="18">
        <v>0.1</v>
      </c>
      <c r="T324" s="18">
        <v>0</v>
      </c>
      <c r="U324" s="18">
        <v>0</v>
      </c>
      <c r="V324" s="16">
        <v>0</v>
      </c>
      <c r="W324" s="16">
        <v>45.99</v>
      </c>
      <c r="X324" s="16">
        <v>9.6600000000000005E-2</v>
      </c>
    </row>
    <row r="325" spans="1:24">
      <c r="A325" s="68" t="s">
        <v>473</v>
      </c>
      <c r="B325" s="14" t="s">
        <v>1045</v>
      </c>
      <c r="C325" s="16">
        <v>49.2</v>
      </c>
      <c r="D325" s="17">
        <v>33.81</v>
      </c>
      <c r="E325" s="17">
        <v>10.92</v>
      </c>
      <c r="F325" s="16">
        <v>49.194139194138998</v>
      </c>
      <c r="G325" s="16">
        <v>537.20000000000005</v>
      </c>
      <c r="H325" s="18">
        <v>0</v>
      </c>
      <c r="I325" s="16">
        <v>0</v>
      </c>
      <c r="J325" s="16">
        <v>0</v>
      </c>
      <c r="K325" s="18">
        <v>0</v>
      </c>
      <c r="L325" s="18">
        <v>0</v>
      </c>
      <c r="M325" s="18">
        <v>0</v>
      </c>
      <c r="N325" s="18">
        <v>0</v>
      </c>
      <c r="O325" s="17">
        <v>9.31</v>
      </c>
      <c r="P325" s="16">
        <v>49.215327604725999</v>
      </c>
      <c r="Q325" s="16">
        <v>458.19470000000001</v>
      </c>
      <c r="R325" s="17">
        <v>1.61</v>
      </c>
      <c r="S325" s="17">
        <v>54.3</v>
      </c>
      <c r="T325" s="17">
        <v>1.6</v>
      </c>
      <c r="U325" s="18">
        <v>0</v>
      </c>
      <c r="V325" s="16">
        <v>0</v>
      </c>
      <c r="W325" s="16">
        <v>49.0717</v>
      </c>
      <c r="X325" s="16">
        <v>79.005399999999995</v>
      </c>
    </row>
    <row r="326" spans="1:24">
      <c r="A326" s="68" t="s">
        <v>475</v>
      </c>
      <c r="B326" s="14" t="s">
        <v>1045</v>
      </c>
      <c r="C326" s="16">
        <v>190.86</v>
      </c>
      <c r="D326" s="17">
        <v>25.36</v>
      </c>
      <c r="E326" s="17">
        <v>1.39</v>
      </c>
      <c r="F326" s="16">
        <v>190.88748201439</v>
      </c>
      <c r="G326" s="16">
        <v>265.33359999999999</v>
      </c>
      <c r="H326" s="18">
        <v>0</v>
      </c>
      <c r="I326" s="16">
        <v>0</v>
      </c>
      <c r="J326" s="16">
        <v>0</v>
      </c>
      <c r="K326" s="18">
        <v>0</v>
      </c>
      <c r="L326" s="18">
        <v>0</v>
      </c>
      <c r="M326" s="18">
        <v>0</v>
      </c>
      <c r="N326" s="18">
        <v>0</v>
      </c>
      <c r="O326" s="17">
        <v>1.39</v>
      </c>
      <c r="P326" s="16">
        <v>190.47553956835</v>
      </c>
      <c r="Q326" s="16">
        <v>264.76100000000002</v>
      </c>
      <c r="R326" s="18">
        <v>0</v>
      </c>
      <c r="S326" s="18">
        <v>0.1</v>
      </c>
      <c r="T326" s="18">
        <v>0</v>
      </c>
      <c r="U326" s="18">
        <v>0</v>
      </c>
      <c r="V326" s="16">
        <v>0</v>
      </c>
      <c r="W326" s="16">
        <v>190.86</v>
      </c>
      <c r="X326" s="16">
        <v>0.5726</v>
      </c>
    </row>
    <row r="327" spans="1:24">
      <c r="A327" s="68" t="s">
        <v>1147</v>
      </c>
      <c r="B327" s="14"/>
      <c r="C327" s="16">
        <v>78.23</v>
      </c>
      <c r="D327" s="17">
        <v>25.36</v>
      </c>
      <c r="E327" s="17">
        <v>3.59</v>
      </c>
      <c r="F327" s="16">
        <v>78.140668523676993</v>
      </c>
      <c r="G327" s="16">
        <v>280.52499999999998</v>
      </c>
      <c r="H327" s="18">
        <v>0</v>
      </c>
      <c r="I327" s="16">
        <v>0</v>
      </c>
      <c r="J327" s="16">
        <v>0</v>
      </c>
      <c r="K327" s="18">
        <v>0</v>
      </c>
      <c r="L327" s="18">
        <v>0</v>
      </c>
      <c r="M327" s="18">
        <v>0</v>
      </c>
      <c r="N327" s="18">
        <v>0</v>
      </c>
      <c r="O327" s="17">
        <v>3.59</v>
      </c>
      <c r="P327" s="16">
        <v>78.140668523676993</v>
      </c>
      <c r="Q327" s="16">
        <v>280.52499999999998</v>
      </c>
      <c r="R327" s="18">
        <v>0</v>
      </c>
      <c r="S327" s="18">
        <v>0</v>
      </c>
      <c r="T327" s="18">
        <v>0</v>
      </c>
      <c r="U327" s="18">
        <v>0</v>
      </c>
      <c r="V327" s="16">
        <v>0</v>
      </c>
      <c r="W327" s="16">
        <v>78.23</v>
      </c>
      <c r="X327" s="16">
        <v>0</v>
      </c>
    </row>
    <row r="328" spans="1:24">
      <c r="A328" s="68" t="s">
        <v>477</v>
      </c>
      <c r="B328" s="14"/>
      <c r="C328" s="16">
        <v>30</v>
      </c>
      <c r="D328" s="17">
        <v>25.36</v>
      </c>
      <c r="E328" s="17">
        <v>2.37</v>
      </c>
      <c r="F328" s="16">
        <v>29.997468354430001</v>
      </c>
      <c r="G328" s="16">
        <v>71.093999999999994</v>
      </c>
      <c r="H328" s="18">
        <v>0</v>
      </c>
      <c r="I328" s="16">
        <v>0</v>
      </c>
      <c r="J328" s="16">
        <v>0</v>
      </c>
      <c r="K328" s="18">
        <v>0</v>
      </c>
      <c r="L328" s="18">
        <v>0</v>
      </c>
      <c r="M328" s="18">
        <v>0</v>
      </c>
      <c r="N328" s="18">
        <v>0</v>
      </c>
      <c r="O328" s="17">
        <v>2.37</v>
      </c>
      <c r="P328" s="16">
        <v>30.015189873417999</v>
      </c>
      <c r="Q328" s="16">
        <v>71.135999999999996</v>
      </c>
      <c r="R328" s="18">
        <v>0</v>
      </c>
      <c r="S328" s="18">
        <v>0</v>
      </c>
      <c r="T328" s="18">
        <v>0</v>
      </c>
      <c r="U328" s="18">
        <v>0</v>
      </c>
      <c r="V328" s="16">
        <v>0</v>
      </c>
      <c r="W328" s="16">
        <v>30</v>
      </c>
      <c r="X328" s="16">
        <v>-4.2000000000000003E-2</v>
      </c>
    </row>
    <row r="329" spans="1:24">
      <c r="A329" s="68" t="s">
        <v>479</v>
      </c>
      <c r="B329" s="14" t="s">
        <v>1064</v>
      </c>
      <c r="C329" s="16">
        <v>279.8</v>
      </c>
      <c r="D329" s="17">
        <v>25.36</v>
      </c>
      <c r="E329" s="17">
        <v>1.23</v>
      </c>
      <c r="F329" s="16">
        <v>280.34593495935002</v>
      </c>
      <c r="G329" s="16">
        <v>344.82549999999998</v>
      </c>
      <c r="H329" s="18">
        <v>0</v>
      </c>
      <c r="I329" s="16">
        <v>0</v>
      </c>
      <c r="J329" s="16">
        <v>0</v>
      </c>
      <c r="K329" s="18">
        <v>0</v>
      </c>
      <c r="L329" s="18">
        <v>0</v>
      </c>
      <c r="M329" s="18">
        <v>0</v>
      </c>
      <c r="N329" s="18">
        <v>0</v>
      </c>
      <c r="O329" s="17">
        <v>1.23</v>
      </c>
      <c r="P329" s="16">
        <v>279.39056910569002</v>
      </c>
      <c r="Q329" s="16">
        <v>343.65039999999999</v>
      </c>
      <c r="R329" s="18">
        <v>0</v>
      </c>
      <c r="S329" s="18">
        <v>0.1</v>
      </c>
      <c r="T329" s="18">
        <v>0</v>
      </c>
      <c r="U329" s="18">
        <v>0</v>
      </c>
      <c r="V329" s="16">
        <v>0</v>
      </c>
      <c r="W329" s="16">
        <v>279.8</v>
      </c>
      <c r="X329" s="16">
        <v>1.1752</v>
      </c>
    </row>
    <row r="330" spans="1:24">
      <c r="A330" s="68" t="s">
        <v>481</v>
      </c>
      <c r="B330" s="14"/>
      <c r="C330" s="16">
        <v>30</v>
      </c>
      <c r="D330" s="17">
        <v>25.36</v>
      </c>
      <c r="E330" s="17">
        <v>1.32</v>
      </c>
      <c r="F330" s="16">
        <v>29.929545454545</v>
      </c>
      <c r="G330" s="16">
        <v>39.506999999999998</v>
      </c>
      <c r="H330" s="18">
        <v>0</v>
      </c>
      <c r="I330" s="16">
        <v>0</v>
      </c>
      <c r="J330" s="16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1.01</v>
      </c>
      <c r="P330" s="16">
        <v>30.020792079208</v>
      </c>
      <c r="Q330" s="16">
        <v>30.321000000000002</v>
      </c>
      <c r="R330" s="17">
        <v>0.31</v>
      </c>
      <c r="S330" s="17">
        <v>7.8</v>
      </c>
      <c r="T330" s="17">
        <v>0.2</v>
      </c>
      <c r="U330" s="18">
        <v>0</v>
      </c>
      <c r="V330" s="16">
        <v>0</v>
      </c>
      <c r="W330" s="16">
        <v>29.632300000000001</v>
      </c>
      <c r="X330" s="16">
        <v>9.1859999999999999</v>
      </c>
    </row>
    <row r="331" spans="1:24">
      <c r="A331" s="68" t="s">
        <v>483</v>
      </c>
      <c r="B331" s="14"/>
      <c r="C331" s="16">
        <v>17</v>
      </c>
      <c r="D331" s="17">
        <v>33.81</v>
      </c>
      <c r="E331" s="18">
        <v>10.98</v>
      </c>
      <c r="F331" s="16">
        <v>17.003561020035999</v>
      </c>
      <c r="G331" s="16">
        <v>186.69909999999999</v>
      </c>
      <c r="H331" s="18">
        <v>0</v>
      </c>
      <c r="I331" s="16">
        <v>0</v>
      </c>
      <c r="J331" s="16">
        <v>0</v>
      </c>
      <c r="K331" s="18">
        <v>0</v>
      </c>
      <c r="L331" s="18">
        <v>0</v>
      </c>
      <c r="M331" s="18">
        <v>0</v>
      </c>
      <c r="N331" s="18">
        <v>0</v>
      </c>
      <c r="O331" s="17">
        <v>10.9</v>
      </c>
      <c r="P331" s="16">
        <v>16.993449541284001</v>
      </c>
      <c r="Q331" s="16">
        <v>185.2286</v>
      </c>
      <c r="R331" s="17">
        <v>0.09</v>
      </c>
      <c r="S331" s="17">
        <v>2.9</v>
      </c>
      <c r="T331" s="17">
        <v>0.1</v>
      </c>
      <c r="U331" s="18">
        <v>0</v>
      </c>
      <c r="V331" s="16">
        <v>0</v>
      </c>
      <c r="W331" s="16">
        <v>16.338899999999999</v>
      </c>
      <c r="X331" s="16">
        <v>1.4704999999999999</v>
      </c>
    </row>
    <row r="332" spans="1:24">
      <c r="A332" s="68" t="s">
        <v>485</v>
      </c>
      <c r="B332" s="14" t="s">
        <v>1148</v>
      </c>
      <c r="C332" s="16">
        <v>38.549999999999997</v>
      </c>
      <c r="D332" s="17">
        <v>25.36</v>
      </c>
      <c r="E332" s="18">
        <v>1</v>
      </c>
      <c r="F332" s="16">
        <v>38.6965</v>
      </c>
      <c r="G332" s="16">
        <v>38.6965</v>
      </c>
      <c r="H332" s="18">
        <v>0</v>
      </c>
      <c r="I332" s="16">
        <v>0</v>
      </c>
      <c r="J332" s="16">
        <v>0</v>
      </c>
      <c r="K332" s="18">
        <v>0</v>
      </c>
      <c r="L332" s="18">
        <v>0</v>
      </c>
      <c r="M332" s="18">
        <v>0</v>
      </c>
      <c r="N332" s="18">
        <v>0</v>
      </c>
      <c r="O332" s="17">
        <v>1.08</v>
      </c>
      <c r="P332" s="16">
        <v>38.375092592592999</v>
      </c>
      <c r="Q332" s="16">
        <v>41.445099999999996</v>
      </c>
      <c r="R332" s="28">
        <v>-7.0000000000000007E-2</v>
      </c>
      <c r="S332" s="28">
        <v>-1.8</v>
      </c>
      <c r="T332" s="28">
        <v>-0.1</v>
      </c>
      <c r="U332" s="29">
        <v>0</v>
      </c>
      <c r="V332" s="16">
        <v>0</v>
      </c>
      <c r="W332" s="16">
        <v>39.265700000000002</v>
      </c>
      <c r="X332" s="16">
        <v>-2.7486000000000002</v>
      </c>
    </row>
    <row r="333" spans="1:24">
      <c r="A333" s="68" t="s">
        <v>1149</v>
      </c>
      <c r="B333" s="14"/>
      <c r="C333" s="16">
        <v>10</v>
      </c>
      <c r="D333" s="17">
        <v>33.81</v>
      </c>
      <c r="E333" s="18">
        <v>1</v>
      </c>
      <c r="F333" s="16">
        <v>10</v>
      </c>
      <c r="G333" s="16">
        <v>10</v>
      </c>
      <c r="H333" s="18">
        <v>0</v>
      </c>
      <c r="I333" s="16">
        <v>0</v>
      </c>
      <c r="J333" s="16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1</v>
      </c>
      <c r="P333" s="16">
        <v>10</v>
      </c>
      <c r="Q333" s="16">
        <v>10</v>
      </c>
      <c r="R333" s="18">
        <v>0</v>
      </c>
      <c r="S333" s="18">
        <v>0</v>
      </c>
      <c r="T333" s="18">
        <v>0</v>
      </c>
      <c r="U333" s="18">
        <v>0</v>
      </c>
      <c r="V333" s="16">
        <v>0</v>
      </c>
      <c r="W333" s="16">
        <v>10</v>
      </c>
      <c r="X333" s="16">
        <v>0</v>
      </c>
    </row>
    <row r="334" spans="1:24">
      <c r="A334" s="68" t="s">
        <v>1150</v>
      </c>
      <c r="B334" s="14"/>
      <c r="C334" s="16">
        <v>44.2</v>
      </c>
      <c r="D334" s="17">
        <v>25.36</v>
      </c>
      <c r="E334" s="18">
        <v>1</v>
      </c>
      <c r="F334" s="16">
        <v>44.2</v>
      </c>
      <c r="G334" s="16">
        <v>44.2</v>
      </c>
      <c r="H334" s="18">
        <v>0</v>
      </c>
      <c r="I334" s="16">
        <v>0</v>
      </c>
      <c r="J334" s="16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1</v>
      </c>
      <c r="P334" s="16">
        <v>44.2</v>
      </c>
      <c r="Q334" s="16">
        <v>44.2</v>
      </c>
      <c r="R334" s="18">
        <v>0</v>
      </c>
      <c r="S334" s="18">
        <v>0</v>
      </c>
      <c r="T334" s="18">
        <v>0</v>
      </c>
      <c r="U334" s="18">
        <v>0</v>
      </c>
      <c r="V334" s="16">
        <v>0</v>
      </c>
      <c r="W334" s="16">
        <v>44.2</v>
      </c>
      <c r="X334" s="16">
        <v>0</v>
      </c>
    </row>
    <row r="335" spans="1:24">
      <c r="A335" s="23" t="s">
        <v>486</v>
      </c>
      <c r="B335" s="24"/>
      <c r="C335" s="25"/>
      <c r="D335" s="26"/>
      <c r="E335" s="26">
        <f>SUM(E319:E334)</f>
        <v>55.33</v>
      </c>
      <c r="F335" s="25"/>
      <c r="G335" s="25">
        <f>SUM(G319:G334)</f>
        <v>2350.6538</v>
      </c>
      <c r="H335" s="27">
        <f>SUM(H319:H334)</f>
        <v>0</v>
      </c>
      <c r="I335" s="25"/>
      <c r="J335" s="25">
        <f t="shared" ref="J335:O335" si="24">SUM(J319:J334)</f>
        <v>0</v>
      </c>
      <c r="K335" s="27">
        <f t="shared" si="24"/>
        <v>0</v>
      </c>
      <c r="L335" s="27">
        <f t="shared" si="24"/>
        <v>0</v>
      </c>
      <c r="M335" s="27">
        <f t="shared" si="24"/>
        <v>0</v>
      </c>
      <c r="N335" s="27">
        <f t="shared" si="24"/>
        <v>0</v>
      </c>
      <c r="O335" s="26">
        <f t="shared" si="24"/>
        <v>53.81</v>
      </c>
      <c r="P335" s="25"/>
      <c r="Q335" s="25">
        <f t="shared" ref="Q335:V335" si="25">SUM(Q319:Q334)</f>
        <v>2273.9803000000002</v>
      </c>
      <c r="R335" s="26">
        <f t="shared" si="25"/>
        <v>1.54</v>
      </c>
      <c r="S335" s="26">
        <f t="shared" si="25"/>
        <v>49.9</v>
      </c>
      <c r="T335" s="26">
        <f t="shared" si="25"/>
        <v>1.4</v>
      </c>
      <c r="U335" s="27">
        <f t="shared" si="25"/>
        <v>0</v>
      </c>
      <c r="V335" s="25">
        <f t="shared" si="25"/>
        <v>0</v>
      </c>
      <c r="W335" s="25"/>
      <c r="X335" s="25">
        <f>SUM(X319:X334)</f>
        <v>76.673699999999997</v>
      </c>
    </row>
    <row r="336" spans="1:24">
      <c r="A336" s="10" t="s">
        <v>488</v>
      </c>
      <c r="B336" s="10"/>
      <c r="C336" s="31"/>
      <c r="D336" s="32"/>
      <c r="E336" s="32">
        <f>SUM(E12,E23,E56,E63,E87,E103,E191,E261,E297,E305,E314,E317,E335)</f>
        <v>2929.68</v>
      </c>
      <c r="F336" s="31"/>
      <c r="G336" s="31">
        <f>SUM(G12,G23,G56,G63,G87,G103,G191,G261,G297,G305,G314,G317,G335)</f>
        <v>86171.858200000002</v>
      </c>
      <c r="H336" s="32">
        <f>SUM(H12,H23,H56,H63,H87,H103,H191,H261,H297,H305,H314,H317,H335)</f>
        <v>490.7</v>
      </c>
      <c r="I336" s="31"/>
      <c r="J336" s="31">
        <f t="shared" ref="J336:O336" si="26">SUM(J12,J23,J56,J63,J87,J103,J191,J261,J297,J305,J314,J317,J335)</f>
        <v>18652.281500000001</v>
      </c>
      <c r="K336" s="33">
        <f t="shared" si="26"/>
        <v>0</v>
      </c>
      <c r="L336" s="33">
        <f t="shared" si="26"/>
        <v>0</v>
      </c>
      <c r="M336" s="33">
        <f t="shared" si="26"/>
        <v>0</v>
      </c>
      <c r="N336" s="33">
        <f t="shared" si="26"/>
        <v>0</v>
      </c>
      <c r="O336" s="32">
        <f t="shared" si="26"/>
        <v>2552.81</v>
      </c>
      <c r="P336" s="31"/>
      <c r="Q336" s="31">
        <f t="shared" ref="Q336:V336" si="27">SUM(Q12,Q23,Q56,Q63,Q87,Q103,Q191,Q261,Q297,Q305,Q314,Q317,Q335)</f>
        <v>83847.749899999995</v>
      </c>
      <c r="R336" s="32">
        <f t="shared" si="27"/>
        <v>867.52</v>
      </c>
      <c r="S336" s="32">
        <f t="shared" si="27"/>
        <v>26061.8</v>
      </c>
      <c r="T336" s="32">
        <f t="shared" si="27"/>
        <v>770.6</v>
      </c>
      <c r="U336" s="33">
        <f t="shared" si="27"/>
        <v>0</v>
      </c>
      <c r="V336" s="31">
        <f t="shared" si="27"/>
        <v>0</v>
      </c>
      <c r="W336" s="31"/>
      <c r="X336" s="31">
        <f>SUM(X12,X23,X56,X63,X87,X103,X191,X261,X297,X305,X314,X317,X335)</f>
        <v>20976.389800000001</v>
      </c>
    </row>
    <row r="337" spans="1:24">
      <c r="A337" s="12" t="s">
        <v>22</v>
      </c>
    </row>
    <row r="338" spans="1:24">
      <c r="A338" s="13" t="s">
        <v>489</v>
      </c>
    </row>
    <row r="339" spans="1:24">
      <c r="A339" s="68" t="s">
        <v>1151</v>
      </c>
      <c r="B339" s="14"/>
      <c r="C339" s="16">
        <v>6.99</v>
      </c>
      <c r="D339" s="17">
        <v>25.36</v>
      </c>
      <c r="E339" s="18">
        <v>5</v>
      </c>
      <c r="F339" s="16">
        <v>6.99</v>
      </c>
      <c r="G339" s="16">
        <v>34.950000000000003</v>
      </c>
      <c r="H339" s="18">
        <v>0</v>
      </c>
      <c r="I339" s="16">
        <v>0</v>
      </c>
      <c r="J339" s="16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5</v>
      </c>
      <c r="P339" s="16">
        <v>6.99</v>
      </c>
      <c r="Q339" s="16">
        <v>34.950000000000003</v>
      </c>
      <c r="R339" s="18">
        <v>0</v>
      </c>
      <c r="S339" s="18">
        <v>0</v>
      </c>
      <c r="T339" s="18">
        <v>0</v>
      </c>
      <c r="U339" s="18">
        <v>0</v>
      </c>
      <c r="V339" s="16">
        <v>0</v>
      </c>
      <c r="W339" s="16">
        <v>6.99</v>
      </c>
      <c r="X339" s="16">
        <v>0</v>
      </c>
    </row>
    <row r="340" spans="1:24">
      <c r="A340" s="68" t="s">
        <v>491</v>
      </c>
      <c r="B340" s="14"/>
      <c r="C340" s="16">
        <v>12.994199999999999</v>
      </c>
      <c r="D340" s="17">
        <v>25.36</v>
      </c>
      <c r="E340" s="17">
        <v>1.28</v>
      </c>
      <c r="F340" s="16">
        <v>13.00234375</v>
      </c>
      <c r="G340" s="16">
        <v>16.643000000000001</v>
      </c>
      <c r="H340" s="18">
        <v>0</v>
      </c>
      <c r="I340" s="16">
        <v>0</v>
      </c>
      <c r="J340" s="16">
        <v>0</v>
      </c>
      <c r="K340" s="18">
        <v>0</v>
      </c>
      <c r="L340" s="18">
        <v>0</v>
      </c>
      <c r="M340" s="18">
        <v>0</v>
      </c>
      <c r="N340" s="18">
        <v>0</v>
      </c>
      <c r="O340" s="17">
        <v>1.2</v>
      </c>
      <c r="P340" s="16">
        <v>12.994166666667001</v>
      </c>
      <c r="Q340" s="16">
        <v>15.593</v>
      </c>
      <c r="R340" s="17">
        <v>0.08</v>
      </c>
      <c r="S340" s="17">
        <v>2.1</v>
      </c>
      <c r="T340" s="17">
        <v>0.1</v>
      </c>
      <c r="U340" s="18">
        <v>0</v>
      </c>
      <c r="V340" s="16">
        <v>0</v>
      </c>
      <c r="W340" s="16">
        <v>13.123799999999999</v>
      </c>
      <c r="X340" s="16">
        <v>1.0499000000000001</v>
      </c>
    </row>
    <row r="341" spans="1:24">
      <c r="A341" s="68" t="s">
        <v>1152</v>
      </c>
      <c r="B341" s="14"/>
      <c r="C341" s="16">
        <v>10</v>
      </c>
      <c r="D341" s="17">
        <v>25.36</v>
      </c>
      <c r="E341" s="18">
        <v>3</v>
      </c>
      <c r="F341" s="16">
        <v>10</v>
      </c>
      <c r="G341" s="16">
        <v>30</v>
      </c>
      <c r="H341" s="18">
        <v>0</v>
      </c>
      <c r="I341" s="16">
        <v>0</v>
      </c>
      <c r="J341" s="16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3</v>
      </c>
      <c r="P341" s="16">
        <v>10</v>
      </c>
      <c r="Q341" s="16">
        <v>30</v>
      </c>
      <c r="R341" s="18">
        <v>0</v>
      </c>
      <c r="S341" s="18">
        <v>0</v>
      </c>
      <c r="T341" s="18">
        <v>0</v>
      </c>
      <c r="U341" s="18">
        <v>0</v>
      </c>
      <c r="V341" s="16">
        <v>0</v>
      </c>
      <c r="W341" s="16">
        <v>10</v>
      </c>
      <c r="X341" s="16">
        <v>0</v>
      </c>
    </row>
    <row r="342" spans="1:24">
      <c r="A342" s="68" t="s">
        <v>1153</v>
      </c>
      <c r="B342" s="14"/>
      <c r="C342" s="16">
        <v>2.75</v>
      </c>
      <c r="D342" s="17">
        <v>25.36</v>
      </c>
      <c r="E342" s="18">
        <v>1</v>
      </c>
      <c r="F342" s="16">
        <v>2.75</v>
      </c>
      <c r="G342" s="16">
        <v>2.75</v>
      </c>
      <c r="H342" s="18">
        <v>0</v>
      </c>
      <c r="I342" s="16">
        <v>0</v>
      </c>
      <c r="J342" s="16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1</v>
      </c>
      <c r="P342" s="16">
        <v>2.75</v>
      </c>
      <c r="Q342" s="16">
        <v>2.75</v>
      </c>
      <c r="R342" s="18">
        <v>0</v>
      </c>
      <c r="S342" s="18">
        <v>0</v>
      </c>
      <c r="T342" s="18">
        <v>0</v>
      </c>
      <c r="U342" s="18">
        <v>0</v>
      </c>
      <c r="V342" s="16">
        <v>0</v>
      </c>
      <c r="W342" s="16">
        <v>2.75</v>
      </c>
      <c r="X342" s="16">
        <v>0</v>
      </c>
    </row>
    <row r="343" spans="1:24">
      <c r="A343" s="23" t="s">
        <v>492</v>
      </c>
      <c r="B343" s="24"/>
      <c r="C343" s="25"/>
      <c r="D343" s="26"/>
      <c r="E343" s="26">
        <f>SUM(E339:E342)</f>
        <v>10.28</v>
      </c>
      <c r="F343" s="25"/>
      <c r="G343" s="25">
        <f>SUM(G339:G342)</f>
        <v>84.343000000000004</v>
      </c>
      <c r="H343" s="27">
        <f>SUM(H339:H342)</f>
        <v>0</v>
      </c>
      <c r="I343" s="25"/>
      <c r="J343" s="25">
        <f t="shared" ref="J343:O343" si="28">SUM(J339:J342)</f>
        <v>0</v>
      </c>
      <c r="K343" s="27">
        <f t="shared" si="28"/>
        <v>0</v>
      </c>
      <c r="L343" s="27">
        <f t="shared" si="28"/>
        <v>0</v>
      </c>
      <c r="M343" s="27">
        <f t="shared" si="28"/>
        <v>0</v>
      </c>
      <c r="N343" s="27">
        <f t="shared" si="28"/>
        <v>0</v>
      </c>
      <c r="O343" s="26">
        <f t="shared" si="28"/>
        <v>10.199999999999999</v>
      </c>
      <c r="P343" s="25"/>
      <c r="Q343" s="25">
        <f t="shared" ref="Q343:V343" si="29">SUM(Q339:Q342)</f>
        <v>83.293000000000006</v>
      </c>
      <c r="R343" s="26">
        <f t="shared" si="29"/>
        <v>0.08</v>
      </c>
      <c r="S343" s="26">
        <f t="shared" si="29"/>
        <v>2.1</v>
      </c>
      <c r="T343" s="26">
        <f t="shared" si="29"/>
        <v>0.1</v>
      </c>
      <c r="U343" s="27">
        <f t="shared" si="29"/>
        <v>0</v>
      </c>
      <c r="V343" s="25">
        <f t="shared" si="29"/>
        <v>0</v>
      </c>
      <c r="W343" s="25"/>
      <c r="X343" s="25">
        <f>SUM(X339:X342)</f>
        <v>1.0499000000000001</v>
      </c>
    </row>
    <row r="344" spans="1:24">
      <c r="A344" s="13" t="s">
        <v>1154</v>
      </c>
    </row>
    <row r="345" spans="1:24">
      <c r="A345" s="68" t="s">
        <v>1155</v>
      </c>
      <c r="B345" s="14"/>
      <c r="C345" s="16">
        <v>20</v>
      </c>
      <c r="D345" s="17">
        <v>25.36</v>
      </c>
      <c r="E345" s="18">
        <v>1</v>
      </c>
      <c r="F345" s="16">
        <v>20</v>
      </c>
      <c r="G345" s="16">
        <v>20</v>
      </c>
      <c r="H345" s="18">
        <v>0</v>
      </c>
      <c r="I345" s="16">
        <v>0</v>
      </c>
      <c r="J345" s="16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1</v>
      </c>
      <c r="P345" s="16">
        <v>20</v>
      </c>
      <c r="Q345" s="16">
        <v>20</v>
      </c>
      <c r="R345" s="18">
        <v>0</v>
      </c>
      <c r="S345" s="18">
        <v>0</v>
      </c>
      <c r="T345" s="18">
        <v>0</v>
      </c>
      <c r="U345" s="18">
        <v>0</v>
      </c>
      <c r="V345" s="16">
        <v>0</v>
      </c>
      <c r="W345" s="16">
        <v>20</v>
      </c>
      <c r="X345" s="16">
        <v>0</v>
      </c>
    </row>
    <row r="346" spans="1:24">
      <c r="A346" s="23" t="s">
        <v>1156</v>
      </c>
      <c r="B346" s="24"/>
      <c r="C346" s="25"/>
      <c r="D346" s="26"/>
      <c r="E346" s="27">
        <f>SUM(E345:E345)</f>
        <v>1</v>
      </c>
      <c r="F346" s="25"/>
      <c r="G346" s="25">
        <f>SUM(G345:G345)</f>
        <v>20</v>
      </c>
      <c r="H346" s="27">
        <f>SUM(H345:H345)</f>
        <v>0</v>
      </c>
      <c r="I346" s="25"/>
      <c r="J346" s="25">
        <f t="shared" ref="J346:O346" si="30">SUM(J345:J345)</f>
        <v>0</v>
      </c>
      <c r="K346" s="27">
        <f t="shared" si="30"/>
        <v>0</v>
      </c>
      <c r="L346" s="27">
        <f t="shared" si="30"/>
        <v>0</v>
      </c>
      <c r="M346" s="27">
        <f t="shared" si="30"/>
        <v>0</v>
      </c>
      <c r="N346" s="27">
        <f t="shared" si="30"/>
        <v>0</v>
      </c>
      <c r="O346" s="27">
        <f t="shared" si="30"/>
        <v>1</v>
      </c>
      <c r="P346" s="25"/>
      <c r="Q346" s="25">
        <f t="shared" ref="Q346:V346" si="31">SUM(Q345:Q345)</f>
        <v>20</v>
      </c>
      <c r="R346" s="27">
        <f t="shared" si="31"/>
        <v>0</v>
      </c>
      <c r="S346" s="27">
        <f t="shared" si="31"/>
        <v>0</v>
      </c>
      <c r="T346" s="27">
        <f t="shared" si="31"/>
        <v>0</v>
      </c>
      <c r="U346" s="27">
        <f t="shared" si="31"/>
        <v>0</v>
      </c>
      <c r="V346" s="25">
        <f t="shared" si="31"/>
        <v>0</v>
      </c>
      <c r="W346" s="25"/>
      <c r="X346" s="25">
        <f>SUM(X345:X345)</f>
        <v>0</v>
      </c>
    </row>
    <row r="347" spans="1:24">
      <c r="A347" s="13" t="s">
        <v>1157</v>
      </c>
    </row>
    <row r="348" spans="1:24">
      <c r="A348" s="68" t="s">
        <v>1158</v>
      </c>
      <c r="B348" s="14"/>
      <c r="C348" s="16">
        <v>35</v>
      </c>
      <c r="D348" s="17">
        <v>25.36</v>
      </c>
      <c r="E348" s="18">
        <v>1</v>
      </c>
      <c r="F348" s="16">
        <v>35</v>
      </c>
      <c r="G348" s="16">
        <v>35</v>
      </c>
      <c r="H348" s="18">
        <v>24</v>
      </c>
      <c r="I348" s="16">
        <v>35</v>
      </c>
      <c r="J348" s="16">
        <v>840</v>
      </c>
      <c r="K348" s="18">
        <v>0</v>
      </c>
      <c r="L348" s="18">
        <v>0</v>
      </c>
      <c r="M348" s="18">
        <v>0</v>
      </c>
      <c r="N348" s="18">
        <v>0</v>
      </c>
      <c r="O348" s="18">
        <v>25</v>
      </c>
      <c r="P348" s="16">
        <v>35</v>
      </c>
      <c r="Q348" s="16">
        <v>875</v>
      </c>
      <c r="R348" s="18">
        <v>0</v>
      </c>
      <c r="S348" s="18">
        <v>0</v>
      </c>
      <c r="T348" s="18">
        <v>0</v>
      </c>
      <c r="U348" s="18">
        <v>0</v>
      </c>
      <c r="V348" s="16">
        <v>0</v>
      </c>
      <c r="W348" s="16">
        <v>35</v>
      </c>
      <c r="X348" s="16">
        <v>0</v>
      </c>
    </row>
    <row r="349" spans="1:24">
      <c r="A349" s="23" t="s">
        <v>1159</v>
      </c>
      <c r="B349" s="24"/>
      <c r="C349" s="25"/>
      <c r="D349" s="26"/>
      <c r="E349" s="27">
        <f>SUM(E348:E348)</f>
        <v>1</v>
      </c>
      <c r="F349" s="25"/>
      <c r="G349" s="25">
        <f>SUM(G348:G348)</f>
        <v>35</v>
      </c>
      <c r="H349" s="27">
        <f>SUM(H348:H348)</f>
        <v>24</v>
      </c>
      <c r="I349" s="25"/>
      <c r="J349" s="25">
        <f t="shared" ref="J349:O349" si="32">SUM(J348:J348)</f>
        <v>840</v>
      </c>
      <c r="K349" s="27">
        <f t="shared" si="32"/>
        <v>0</v>
      </c>
      <c r="L349" s="27">
        <f t="shared" si="32"/>
        <v>0</v>
      </c>
      <c r="M349" s="27">
        <f t="shared" si="32"/>
        <v>0</v>
      </c>
      <c r="N349" s="27">
        <f t="shared" si="32"/>
        <v>0</v>
      </c>
      <c r="O349" s="27">
        <f t="shared" si="32"/>
        <v>25</v>
      </c>
      <c r="P349" s="25"/>
      <c r="Q349" s="25">
        <f t="shared" ref="Q349:V349" si="33">SUM(Q348:Q348)</f>
        <v>875</v>
      </c>
      <c r="R349" s="27">
        <f t="shared" si="33"/>
        <v>0</v>
      </c>
      <c r="S349" s="27">
        <f t="shared" si="33"/>
        <v>0</v>
      </c>
      <c r="T349" s="27">
        <f t="shared" si="33"/>
        <v>0</v>
      </c>
      <c r="U349" s="27">
        <f t="shared" si="33"/>
        <v>0</v>
      </c>
      <c r="V349" s="25">
        <f t="shared" si="33"/>
        <v>0</v>
      </c>
      <c r="W349" s="25"/>
      <c r="X349" s="25">
        <f>SUM(X348:X348)</f>
        <v>0</v>
      </c>
    </row>
    <row r="350" spans="1:24">
      <c r="A350" s="10" t="s">
        <v>493</v>
      </c>
      <c r="B350" s="10"/>
      <c r="C350" s="31"/>
      <c r="D350" s="32"/>
      <c r="E350" s="32">
        <f>SUM(E343,E346,E349)</f>
        <v>12.28</v>
      </c>
      <c r="F350" s="31"/>
      <c r="G350" s="31">
        <f>SUM(G343,G346,G349)</f>
        <v>139.34299999999999</v>
      </c>
      <c r="H350" s="33">
        <f>SUM(H343,H346,H349)</f>
        <v>24</v>
      </c>
      <c r="I350" s="31"/>
      <c r="J350" s="31">
        <f t="shared" ref="J350:O350" si="34">SUM(J343,J346,J349)</f>
        <v>840</v>
      </c>
      <c r="K350" s="33">
        <f t="shared" si="34"/>
        <v>0</v>
      </c>
      <c r="L350" s="33">
        <f t="shared" si="34"/>
        <v>0</v>
      </c>
      <c r="M350" s="33">
        <f t="shared" si="34"/>
        <v>0</v>
      </c>
      <c r="N350" s="33">
        <f t="shared" si="34"/>
        <v>0</v>
      </c>
      <c r="O350" s="32">
        <f t="shared" si="34"/>
        <v>36.200000000000003</v>
      </c>
      <c r="P350" s="31"/>
      <c r="Q350" s="31">
        <f t="shared" ref="Q350:V350" si="35">SUM(Q343,Q346,Q349)</f>
        <v>978.29300000000001</v>
      </c>
      <c r="R350" s="32">
        <f t="shared" si="35"/>
        <v>0.08</v>
      </c>
      <c r="S350" s="32">
        <f t="shared" si="35"/>
        <v>2.1</v>
      </c>
      <c r="T350" s="32">
        <f t="shared" si="35"/>
        <v>0.1</v>
      </c>
      <c r="U350" s="33">
        <f t="shared" si="35"/>
        <v>0</v>
      </c>
      <c r="V350" s="31">
        <f t="shared" si="35"/>
        <v>0</v>
      </c>
      <c r="W350" s="31"/>
      <c r="X350" s="31">
        <f>SUM(X343,X346,X349)</f>
        <v>1.0499000000000001</v>
      </c>
    </row>
    <row r="351" spans="1:24">
      <c r="A351" s="12" t="s">
        <v>23</v>
      </c>
    </row>
    <row r="352" spans="1:24">
      <c r="A352" s="13" t="s">
        <v>494</v>
      </c>
    </row>
    <row r="353" spans="1:24">
      <c r="A353" s="68" t="s">
        <v>1160</v>
      </c>
      <c r="B353" s="14"/>
      <c r="C353" s="16">
        <v>200</v>
      </c>
      <c r="D353" s="17">
        <v>25.36</v>
      </c>
      <c r="E353" s="18">
        <v>4</v>
      </c>
      <c r="F353" s="16">
        <v>200</v>
      </c>
      <c r="G353" s="16">
        <v>800</v>
      </c>
      <c r="H353" s="18">
        <v>-4</v>
      </c>
      <c r="I353" s="16">
        <v>200</v>
      </c>
      <c r="J353" s="16">
        <v>-800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6">
        <v>0</v>
      </c>
      <c r="Q353" s="16">
        <v>0</v>
      </c>
      <c r="R353" s="18">
        <v>0</v>
      </c>
      <c r="S353" s="18">
        <v>0</v>
      </c>
      <c r="T353" s="18">
        <v>0</v>
      </c>
      <c r="U353" s="18">
        <v>0</v>
      </c>
      <c r="V353" s="16">
        <v>0</v>
      </c>
      <c r="W353" s="16">
        <v>200</v>
      </c>
      <c r="X353" s="16">
        <v>0</v>
      </c>
    </row>
    <row r="354" spans="1:24">
      <c r="A354" s="68" t="s">
        <v>1161</v>
      </c>
      <c r="B354" s="14"/>
      <c r="C354" s="16">
        <v>1575</v>
      </c>
      <c r="D354" s="17">
        <v>101.44</v>
      </c>
      <c r="E354" s="18">
        <v>2</v>
      </c>
      <c r="F354" s="16">
        <v>1575</v>
      </c>
      <c r="G354" s="16">
        <v>3150</v>
      </c>
      <c r="H354" s="18">
        <v>0</v>
      </c>
      <c r="I354" s="16">
        <v>0</v>
      </c>
      <c r="J354" s="16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2</v>
      </c>
      <c r="P354" s="16">
        <v>1575</v>
      </c>
      <c r="Q354" s="16">
        <v>3150</v>
      </c>
      <c r="R354" s="18">
        <v>0</v>
      </c>
      <c r="S354" s="18">
        <v>0</v>
      </c>
      <c r="T354" s="18">
        <v>0</v>
      </c>
      <c r="U354" s="18">
        <v>0</v>
      </c>
      <c r="V354" s="16">
        <v>0</v>
      </c>
      <c r="W354" s="16">
        <v>1575</v>
      </c>
      <c r="X354" s="16">
        <v>0</v>
      </c>
    </row>
    <row r="355" spans="1:24">
      <c r="A355" s="68" t="s">
        <v>1162</v>
      </c>
      <c r="B355" s="14"/>
      <c r="C355" s="16">
        <v>488</v>
      </c>
      <c r="D355" s="17">
        <v>50.72</v>
      </c>
      <c r="E355" s="18">
        <v>6</v>
      </c>
      <c r="F355" s="16">
        <v>488</v>
      </c>
      <c r="G355" s="16">
        <v>2928</v>
      </c>
      <c r="H355" s="18">
        <v>0</v>
      </c>
      <c r="I355" s="16">
        <v>0</v>
      </c>
      <c r="J355" s="16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6</v>
      </c>
      <c r="P355" s="16">
        <v>488</v>
      </c>
      <c r="Q355" s="16">
        <v>2928</v>
      </c>
      <c r="R355" s="18">
        <v>0</v>
      </c>
      <c r="S355" s="18">
        <v>0</v>
      </c>
      <c r="T355" s="18">
        <v>0</v>
      </c>
      <c r="U355" s="18">
        <v>0</v>
      </c>
      <c r="V355" s="16">
        <v>0</v>
      </c>
      <c r="W355" s="16">
        <v>488</v>
      </c>
      <c r="X355" s="16">
        <v>0</v>
      </c>
    </row>
    <row r="356" spans="1:24">
      <c r="A356" s="68" t="s">
        <v>496</v>
      </c>
      <c r="B356" s="14" t="s">
        <v>1064</v>
      </c>
      <c r="C356" s="16">
        <v>225</v>
      </c>
      <c r="D356" s="17">
        <v>25.36</v>
      </c>
      <c r="E356" s="18">
        <v>48</v>
      </c>
      <c r="F356" s="16">
        <v>225</v>
      </c>
      <c r="G356" s="16">
        <v>10800</v>
      </c>
      <c r="H356" s="18">
        <v>21</v>
      </c>
      <c r="I356" s="16">
        <v>225</v>
      </c>
      <c r="J356" s="16">
        <v>4725</v>
      </c>
      <c r="K356" s="18">
        <v>0</v>
      </c>
      <c r="L356" s="18">
        <v>0</v>
      </c>
      <c r="M356" s="18">
        <v>0</v>
      </c>
      <c r="N356" s="18">
        <v>0</v>
      </c>
      <c r="O356" s="18">
        <v>18</v>
      </c>
      <c r="P356" s="16">
        <v>225</v>
      </c>
      <c r="Q356" s="16">
        <v>4050</v>
      </c>
      <c r="R356" s="18">
        <v>51</v>
      </c>
      <c r="S356" s="18">
        <v>1293.4000000000001</v>
      </c>
      <c r="T356" s="18">
        <v>38.299999999999997</v>
      </c>
      <c r="U356" s="18">
        <v>0</v>
      </c>
      <c r="V356" s="16">
        <v>0</v>
      </c>
      <c r="W356" s="16">
        <v>225</v>
      </c>
      <c r="X356" s="16">
        <v>11475</v>
      </c>
    </row>
    <row r="357" spans="1:24">
      <c r="A357" s="68" t="s">
        <v>1163</v>
      </c>
      <c r="B357" s="14"/>
      <c r="C357" s="16">
        <v>8000</v>
      </c>
      <c r="D357" s="17">
        <v>202.88</v>
      </c>
      <c r="E357" s="18">
        <v>1</v>
      </c>
      <c r="F357" s="16">
        <v>8000</v>
      </c>
      <c r="G357" s="16">
        <v>8000</v>
      </c>
      <c r="H357" s="18">
        <v>0</v>
      </c>
      <c r="I357" s="16">
        <v>0</v>
      </c>
      <c r="J357" s="16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1</v>
      </c>
      <c r="P357" s="16">
        <v>8000</v>
      </c>
      <c r="Q357" s="16">
        <v>8000</v>
      </c>
      <c r="R357" s="18">
        <v>0</v>
      </c>
      <c r="S357" s="18">
        <v>0</v>
      </c>
      <c r="T357" s="18">
        <v>0</v>
      </c>
      <c r="U357" s="18">
        <v>0</v>
      </c>
      <c r="V357" s="16">
        <v>0</v>
      </c>
      <c r="W357" s="16">
        <v>8000</v>
      </c>
      <c r="X357" s="16">
        <v>0</v>
      </c>
    </row>
    <row r="358" spans="1:24">
      <c r="A358" s="68" t="s">
        <v>1164</v>
      </c>
      <c r="B358" s="14"/>
      <c r="C358" s="16">
        <v>4072</v>
      </c>
      <c r="D358" s="17">
        <v>101.44</v>
      </c>
      <c r="E358" s="18">
        <v>1</v>
      </c>
      <c r="F358" s="16">
        <v>4072</v>
      </c>
      <c r="G358" s="16">
        <v>4072</v>
      </c>
      <c r="H358" s="18">
        <v>0</v>
      </c>
      <c r="I358" s="16">
        <v>0</v>
      </c>
      <c r="J358" s="16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1</v>
      </c>
      <c r="P358" s="16">
        <v>4072</v>
      </c>
      <c r="Q358" s="16">
        <v>4072</v>
      </c>
      <c r="R358" s="18">
        <v>0</v>
      </c>
      <c r="S358" s="18">
        <v>0</v>
      </c>
      <c r="T358" s="18">
        <v>0</v>
      </c>
      <c r="U358" s="18">
        <v>0</v>
      </c>
      <c r="V358" s="16">
        <v>0</v>
      </c>
      <c r="W358" s="16">
        <v>4072</v>
      </c>
      <c r="X358" s="16">
        <v>0</v>
      </c>
    </row>
    <row r="359" spans="1:24">
      <c r="A359" s="68" t="s">
        <v>498</v>
      </c>
      <c r="B359" s="14" t="s">
        <v>1064</v>
      </c>
      <c r="C359" s="16">
        <v>380</v>
      </c>
      <c r="D359" s="17">
        <v>25.36</v>
      </c>
      <c r="E359" s="18">
        <v>22</v>
      </c>
      <c r="F359" s="16">
        <v>380</v>
      </c>
      <c r="G359" s="16">
        <v>8360</v>
      </c>
      <c r="H359" s="18">
        <v>-2</v>
      </c>
      <c r="I359" s="16">
        <v>380</v>
      </c>
      <c r="J359" s="16">
        <v>-760</v>
      </c>
      <c r="K359" s="18">
        <v>0</v>
      </c>
      <c r="L359" s="18">
        <v>0</v>
      </c>
      <c r="M359" s="18">
        <v>0</v>
      </c>
      <c r="N359" s="18">
        <v>0</v>
      </c>
      <c r="O359" s="18">
        <v>17</v>
      </c>
      <c r="P359" s="16">
        <v>380</v>
      </c>
      <c r="Q359" s="16">
        <v>6460</v>
      </c>
      <c r="R359" s="18">
        <v>3</v>
      </c>
      <c r="S359" s="18">
        <v>76.099999999999994</v>
      </c>
      <c r="T359" s="18">
        <v>2.2999999999999998</v>
      </c>
      <c r="U359" s="18">
        <v>0</v>
      </c>
      <c r="V359" s="16">
        <v>0</v>
      </c>
      <c r="W359" s="16">
        <v>380</v>
      </c>
      <c r="X359" s="16">
        <v>1140</v>
      </c>
    </row>
    <row r="360" spans="1:24">
      <c r="A360" s="68" t="s">
        <v>1165</v>
      </c>
      <c r="B360" s="14"/>
      <c r="C360" s="16">
        <v>2612</v>
      </c>
      <c r="D360" s="17">
        <v>101.44</v>
      </c>
      <c r="E360" s="18">
        <v>3</v>
      </c>
      <c r="F360" s="16">
        <v>2612</v>
      </c>
      <c r="G360" s="16">
        <v>7836</v>
      </c>
      <c r="H360" s="18">
        <v>0</v>
      </c>
      <c r="I360" s="16">
        <v>0</v>
      </c>
      <c r="J360" s="16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3</v>
      </c>
      <c r="P360" s="16">
        <v>2612</v>
      </c>
      <c r="Q360" s="16">
        <v>7836</v>
      </c>
      <c r="R360" s="18">
        <v>0</v>
      </c>
      <c r="S360" s="18">
        <v>0</v>
      </c>
      <c r="T360" s="18">
        <v>0</v>
      </c>
      <c r="U360" s="18">
        <v>0</v>
      </c>
      <c r="V360" s="16">
        <v>0</v>
      </c>
      <c r="W360" s="16">
        <v>2612</v>
      </c>
      <c r="X360" s="16">
        <v>0</v>
      </c>
    </row>
    <row r="361" spans="1:24">
      <c r="A361" s="68" t="s">
        <v>500</v>
      </c>
      <c r="B361" s="14"/>
      <c r="C361" s="16">
        <v>720</v>
      </c>
      <c r="D361" s="17">
        <v>50.72</v>
      </c>
      <c r="E361" s="18">
        <v>2</v>
      </c>
      <c r="F361" s="16">
        <v>720</v>
      </c>
      <c r="G361" s="16">
        <v>1440</v>
      </c>
      <c r="H361" s="18">
        <v>0</v>
      </c>
      <c r="I361" s="16">
        <v>0</v>
      </c>
      <c r="J361" s="16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1</v>
      </c>
      <c r="P361" s="16">
        <v>720</v>
      </c>
      <c r="Q361" s="16">
        <v>720</v>
      </c>
      <c r="R361" s="18">
        <v>1</v>
      </c>
      <c r="S361" s="18">
        <v>50.7</v>
      </c>
      <c r="T361" s="18">
        <v>1.5</v>
      </c>
      <c r="U361" s="18">
        <v>0</v>
      </c>
      <c r="V361" s="16">
        <v>0</v>
      </c>
      <c r="W361" s="16">
        <v>720</v>
      </c>
      <c r="X361" s="16">
        <v>720</v>
      </c>
    </row>
    <row r="362" spans="1:24">
      <c r="A362" s="68" t="s">
        <v>1166</v>
      </c>
      <c r="B362" s="14" t="s">
        <v>1049</v>
      </c>
      <c r="C362" s="16">
        <v>40.380000000000003</v>
      </c>
      <c r="D362" s="17">
        <v>25.36</v>
      </c>
      <c r="E362" s="18">
        <v>5</v>
      </c>
      <c r="F362" s="16">
        <v>40.380000000000003</v>
      </c>
      <c r="G362" s="16">
        <v>201.9</v>
      </c>
      <c r="H362" s="18">
        <v>0</v>
      </c>
      <c r="I362" s="16">
        <v>0</v>
      </c>
      <c r="J362" s="16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5</v>
      </c>
      <c r="P362" s="16">
        <v>40.380000000000003</v>
      </c>
      <c r="Q362" s="16">
        <v>201.9</v>
      </c>
      <c r="R362" s="18">
        <v>0</v>
      </c>
      <c r="S362" s="18">
        <v>0</v>
      </c>
      <c r="T362" s="18">
        <v>0</v>
      </c>
      <c r="U362" s="18">
        <v>0</v>
      </c>
      <c r="V362" s="16">
        <v>0</v>
      </c>
      <c r="W362" s="16">
        <v>40.380000000000003</v>
      </c>
      <c r="X362" s="16">
        <v>0</v>
      </c>
    </row>
    <row r="363" spans="1:24">
      <c r="A363" s="68" t="s">
        <v>1167</v>
      </c>
      <c r="B363" s="14"/>
      <c r="C363" s="16">
        <v>200</v>
      </c>
      <c r="D363" s="17">
        <v>25.36</v>
      </c>
      <c r="E363" s="18">
        <v>2</v>
      </c>
      <c r="F363" s="16">
        <v>200</v>
      </c>
      <c r="G363" s="16">
        <v>400</v>
      </c>
      <c r="H363" s="18">
        <v>0</v>
      </c>
      <c r="I363" s="16">
        <v>0</v>
      </c>
      <c r="J363" s="16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2</v>
      </c>
      <c r="P363" s="16">
        <v>200</v>
      </c>
      <c r="Q363" s="16">
        <v>400</v>
      </c>
      <c r="R363" s="18">
        <v>0</v>
      </c>
      <c r="S363" s="18">
        <v>0</v>
      </c>
      <c r="T363" s="18">
        <v>0</v>
      </c>
      <c r="U363" s="18">
        <v>0</v>
      </c>
      <c r="V363" s="16">
        <v>0</v>
      </c>
      <c r="W363" s="16">
        <v>200</v>
      </c>
      <c r="X363" s="16">
        <v>0</v>
      </c>
    </row>
    <row r="364" spans="1:24">
      <c r="A364" s="68" t="s">
        <v>1168</v>
      </c>
      <c r="B364" s="14"/>
      <c r="C364" s="16">
        <v>50</v>
      </c>
      <c r="D364" s="17">
        <v>25.36</v>
      </c>
      <c r="E364" s="18">
        <v>2</v>
      </c>
      <c r="F364" s="16">
        <v>50</v>
      </c>
      <c r="G364" s="16">
        <v>100</v>
      </c>
      <c r="H364" s="18">
        <v>0</v>
      </c>
      <c r="I364" s="16">
        <v>0</v>
      </c>
      <c r="J364" s="16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2</v>
      </c>
      <c r="P364" s="16">
        <v>50</v>
      </c>
      <c r="Q364" s="16">
        <v>100</v>
      </c>
      <c r="R364" s="18">
        <v>0</v>
      </c>
      <c r="S364" s="18">
        <v>0</v>
      </c>
      <c r="T364" s="18">
        <v>0</v>
      </c>
      <c r="U364" s="18">
        <v>0</v>
      </c>
      <c r="V364" s="16">
        <v>0</v>
      </c>
      <c r="W364" s="16">
        <v>50</v>
      </c>
      <c r="X364" s="16">
        <v>0</v>
      </c>
    </row>
    <row r="365" spans="1:24">
      <c r="A365" s="68" t="s">
        <v>502</v>
      </c>
      <c r="B365" s="14" t="s">
        <v>1045</v>
      </c>
      <c r="C365" s="16">
        <v>250</v>
      </c>
      <c r="D365" s="17">
        <v>25.36</v>
      </c>
      <c r="E365" s="18">
        <v>45</v>
      </c>
      <c r="F365" s="16">
        <v>250</v>
      </c>
      <c r="G365" s="16">
        <v>11250</v>
      </c>
      <c r="H365" s="18">
        <v>0</v>
      </c>
      <c r="I365" s="16">
        <v>0</v>
      </c>
      <c r="J365" s="16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28</v>
      </c>
      <c r="P365" s="16">
        <v>250</v>
      </c>
      <c r="Q365" s="16">
        <v>7000</v>
      </c>
      <c r="R365" s="18">
        <v>17</v>
      </c>
      <c r="S365" s="18">
        <v>431.1</v>
      </c>
      <c r="T365" s="18">
        <v>12.8</v>
      </c>
      <c r="U365" s="18">
        <v>0</v>
      </c>
      <c r="V365" s="16">
        <v>0</v>
      </c>
      <c r="W365" s="16">
        <v>250</v>
      </c>
      <c r="X365" s="16">
        <v>4250</v>
      </c>
    </row>
    <row r="366" spans="1:24">
      <c r="A366" s="68" t="s">
        <v>1169</v>
      </c>
      <c r="B366" s="14" t="s">
        <v>1045</v>
      </c>
      <c r="C366" s="16">
        <v>702.5</v>
      </c>
      <c r="D366" s="17">
        <v>0.05</v>
      </c>
      <c r="E366" s="18">
        <v>8</v>
      </c>
      <c r="F366" s="16">
        <v>702.5</v>
      </c>
      <c r="G366" s="16">
        <v>5620</v>
      </c>
      <c r="H366" s="18">
        <v>0</v>
      </c>
      <c r="I366" s="16">
        <v>0</v>
      </c>
      <c r="J366" s="16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8</v>
      </c>
      <c r="P366" s="16">
        <v>702.5</v>
      </c>
      <c r="Q366" s="16">
        <v>5620</v>
      </c>
      <c r="R366" s="18">
        <v>0</v>
      </c>
      <c r="S366" s="18">
        <v>0</v>
      </c>
      <c r="T366" s="18">
        <v>0</v>
      </c>
      <c r="U366" s="18">
        <v>0</v>
      </c>
      <c r="V366" s="16">
        <v>0</v>
      </c>
      <c r="W366" s="16">
        <v>702.5</v>
      </c>
      <c r="X366" s="16">
        <v>0</v>
      </c>
    </row>
    <row r="367" spans="1:24">
      <c r="A367" s="68" t="s">
        <v>1170</v>
      </c>
      <c r="B367" s="14"/>
      <c r="C367" s="16">
        <v>230.5</v>
      </c>
      <c r="D367" s="17">
        <v>25.36</v>
      </c>
      <c r="E367" s="18">
        <v>3</v>
      </c>
      <c r="F367" s="16">
        <v>230.5</v>
      </c>
      <c r="G367" s="16">
        <v>691.5</v>
      </c>
      <c r="H367" s="18">
        <v>0</v>
      </c>
      <c r="I367" s="16">
        <v>0</v>
      </c>
      <c r="J367" s="16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3</v>
      </c>
      <c r="P367" s="16">
        <v>230.5</v>
      </c>
      <c r="Q367" s="16">
        <v>691.5</v>
      </c>
      <c r="R367" s="18">
        <v>0</v>
      </c>
      <c r="S367" s="18">
        <v>0</v>
      </c>
      <c r="T367" s="18">
        <v>0</v>
      </c>
      <c r="U367" s="18">
        <v>0</v>
      </c>
      <c r="V367" s="16">
        <v>0</v>
      </c>
      <c r="W367" s="16">
        <v>230.5</v>
      </c>
      <c r="X367" s="16">
        <v>0</v>
      </c>
    </row>
    <row r="368" spans="1:24">
      <c r="A368" s="68" t="s">
        <v>1171</v>
      </c>
      <c r="B368" s="14"/>
      <c r="C368" s="16">
        <v>508</v>
      </c>
      <c r="D368" s="17">
        <v>25.36</v>
      </c>
      <c r="E368" s="18">
        <v>10</v>
      </c>
      <c r="F368" s="16">
        <v>508</v>
      </c>
      <c r="G368" s="16">
        <v>5080</v>
      </c>
      <c r="H368" s="18">
        <v>0</v>
      </c>
      <c r="I368" s="16">
        <v>0</v>
      </c>
      <c r="J368" s="16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10</v>
      </c>
      <c r="P368" s="16">
        <v>508</v>
      </c>
      <c r="Q368" s="16">
        <v>5080</v>
      </c>
      <c r="R368" s="18">
        <v>0</v>
      </c>
      <c r="S368" s="18">
        <v>0</v>
      </c>
      <c r="T368" s="18">
        <v>0</v>
      </c>
      <c r="U368" s="18">
        <v>0</v>
      </c>
      <c r="V368" s="16">
        <v>0</v>
      </c>
      <c r="W368" s="16">
        <v>508</v>
      </c>
      <c r="X368" s="16">
        <v>0</v>
      </c>
    </row>
    <row r="369" spans="1:24">
      <c r="A369" s="68" t="s">
        <v>1172</v>
      </c>
      <c r="B369" s="14"/>
      <c r="C369" s="16">
        <v>1083.33</v>
      </c>
      <c r="D369" s="17">
        <v>50.72</v>
      </c>
      <c r="E369" s="18">
        <v>7</v>
      </c>
      <c r="F369" s="16">
        <v>1083.33</v>
      </c>
      <c r="G369" s="16">
        <v>7583.31</v>
      </c>
      <c r="H369" s="18">
        <v>0</v>
      </c>
      <c r="I369" s="16">
        <v>0</v>
      </c>
      <c r="J369" s="16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7</v>
      </c>
      <c r="P369" s="16">
        <v>1083.33</v>
      </c>
      <c r="Q369" s="16">
        <v>7583.31</v>
      </c>
      <c r="R369" s="18">
        <v>0</v>
      </c>
      <c r="S369" s="18">
        <v>0</v>
      </c>
      <c r="T369" s="18">
        <v>0</v>
      </c>
      <c r="U369" s="18">
        <v>0</v>
      </c>
      <c r="V369" s="16">
        <v>0</v>
      </c>
      <c r="W369" s="16">
        <v>1083.33</v>
      </c>
      <c r="X369" s="16">
        <v>0</v>
      </c>
    </row>
    <row r="370" spans="1:24">
      <c r="A370" s="68" t="s">
        <v>1173</v>
      </c>
      <c r="B370" s="14" t="s">
        <v>1045</v>
      </c>
      <c r="C370" s="16">
        <v>160.0033</v>
      </c>
      <c r="D370" s="17">
        <v>25.36</v>
      </c>
      <c r="E370" s="18">
        <v>3</v>
      </c>
      <c r="F370" s="16">
        <v>160.0033</v>
      </c>
      <c r="G370" s="16">
        <v>480.00990000000002</v>
      </c>
      <c r="H370" s="18">
        <v>0</v>
      </c>
      <c r="I370" s="16">
        <v>0</v>
      </c>
      <c r="J370" s="16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3</v>
      </c>
      <c r="P370" s="16">
        <v>160.0033</v>
      </c>
      <c r="Q370" s="16">
        <v>480.00990000000002</v>
      </c>
      <c r="R370" s="18">
        <v>0</v>
      </c>
      <c r="S370" s="18">
        <v>0</v>
      </c>
      <c r="T370" s="18">
        <v>0</v>
      </c>
      <c r="U370" s="18">
        <v>0</v>
      </c>
      <c r="V370" s="16">
        <v>0</v>
      </c>
      <c r="W370" s="16">
        <v>160.0033</v>
      </c>
      <c r="X370" s="16">
        <v>0</v>
      </c>
    </row>
    <row r="371" spans="1:24">
      <c r="A371" s="68" t="s">
        <v>1174</v>
      </c>
      <c r="B371" s="14"/>
      <c r="C371" s="16">
        <v>45</v>
      </c>
      <c r="D371" s="17">
        <v>25.36</v>
      </c>
      <c r="E371" s="18">
        <v>12</v>
      </c>
      <c r="F371" s="16">
        <v>45</v>
      </c>
      <c r="G371" s="16">
        <v>540</v>
      </c>
      <c r="H371" s="18">
        <v>-6</v>
      </c>
      <c r="I371" s="16">
        <v>45</v>
      </c>
      <c r="J371" s="16">
        <v>-270</v>
      </c>
      <c r="K371" s="18">
        <v>0</v>
      </c>
      <c r="L371" s="18">
        <v>0</v>
      </c>
      <c r="M371" s="18">
        <v>0</v>
      </c>
      <c r="N371" s="18">
        <v>0</v>
      </c>
      <c r="O371" s="18">
        <v>6</v>
      </c>
      <c r="P371" s="16">
        <v>45</v>
      </c>
      <c r="Q371" s="16">
        <v>270</v>
      </c>
      <c r="R371" s="18">
        <v>0</v>
      </c>
      <c r="S371" s="18">
        <v>0</v>
      </c>
      <c r="T371" s="18">
        <v>0</v>
      </c>
      <c r="U371" s="18">
        <v>0</v>
      </c>
      <c r="V371" s="16">
        <v>0</v>
      </c>
      <c r="W371" s="16">
        <v>45</v>
      </c>
      <c r="X371" s="16">
        <v>0</v>
      </c>
    </row>
    <row r="372" spans="1:24">
      <c r="A372" s="68" t="s">
        <v>504</v>
      </c>
      <c r="B372" s="14" t="s">
        <v>1045</v>
      </c>
      <c r="C372" s="16">
        <v>48</v>
      </c>
      <c r="D372" s="17">
        <v>25.36</v>
      </c>
      <c r="E372" s="18">
        <v>4</v>
      </c>
      <c r="F372" s="16">
        <v>48</v>
      </c>
      <c r="G372" s="16">
        <v>192</v>
      </c>
      <c r="H372" s="18">
        <v>6</v>
      </c>
      <c r="I372" s="16">
        <v>48</v>
      </c>
      <c r="J372" s="16">
        <v>288</v>
      </c>
      <c r="K372" s="18">
        <v>0</v>
      </c>
      <c r="L372" s="18">
        <v>0</v>
      </c>
      <c r="M372" s="18">
        <v>0</v>
      </c>
      <c r="N372" s="18">
        <v>0</v>
      </c>
      <c r="O372" s="18">
        <v>7</v>
      </c>
      <c r="P372" s="16">
        <v>48</v>
      </c>
      <c r="Q372" s="16">
        <v>336</v>
      </c>
      <c r="R372" s="18">
        <v>3</v>
      </c>
      <c r="S372" s="18">
        <v>76.099999999999994</v>
      </c>
      <c r="T372" s="18">
        <v>2.2999999999999998</v>
      </c>
      <c r="U372" s="18">
        <v>0</v>
      </c>
      <c r="V372" s="16">
        <v>0</v>
      </c>
      <c r="W372" s="16">
        <v>48</v>
      </c>
      <c r="X372" s="16">
        <v>144</v>
      </c>
    </row>
    <row r="373" spans="1:24">
      <c r="A373" s="68" t="s">
        <v>1175</v>
      </c>
      <c r="B373" s="14"/>
      <c r="C373" s="16">
        <v>500</v>
      </c>
      <c r="D373" s="17">
        <v>101.44</v>
      </c>
      <c r="E373" s="18">
        <v>1</v>
      </c>
      <c r="F373" s="16">
        <v>500</v>
      </c>
      <c r="G373" s="16">
        <v>500</v>
      </c>
      <c r="H373" s="18">
        <v>0</v>
      </c>
      <c r="I373" s="16">
        <v>0</v>
      </c>
      <c r="J373" s="16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1</v>
      </c>
      <c r="P373" s="16">
        <v>500</v>
      </c>
      <c r="Q373" s="16">
        <v>500</v>
      </c>
      <c r="R373" s="18">
        <v>0</v>
      </c>
      <c r="S373" s="18">
        <v>0</v>
      </c>
      <c r="T373" s="18">
        <v>0</v>
      </c>
      <c r="U373" s="18">
        <v>0</v>
      </c>
      <c r="V373" s="16">
        <v>0</v>
      </c>
      <c r="W373" s="16">
        <v>500</v>
      </c>
      <c r="X373" s="16">
        <v>0</v>
      </c>
    </row>
    <row r="374" spans="1:24">
      <c r="A374" s="68" t="s">
        <v>506</v>
      </c>
      <c r="B374" s="14" t="s">
        <v>1045</v>
      </c>
      <c r="C374" s="16">
        <v>70</v>
      </c>
      <c r="D374" s="17">
        <v>25.36</v>
      </c>
      <c r="E374" s="18">
        <v>17</v>
      </c>
      <c r="F374" s="16">
        <v>70</v>
      </c>
      <c r="G374" s="16">
        <v>1190</v>
      </c>
      <c r="H374" s="18">
        <v>1</v>
      </c>
      <c r="I374" s="16">
        <v>70</v>
      </c>
      <c r="J374" s="16">
        <v>70</v>
      </c>
      <c r="K374" s="18">
        <v>0</v>
      </c>
      <c r="L374" s="18">
        <v>0</v>
      </c>
      <c r="M374" s="18">
        <v>0</v>
      </c>
      <c r="N374" s="18">
        <v>0</v>
      </c>
      <c r="O374" s="18">
        <v>16</v>
      </c>
      <c r="P374" s="16">
        <v>70</v>
      </c>
      <c r="Q374" s="16">
        <v>1120</v>
      </c>
      <c r="R374" s="18">
        <v>2</v>
      </c>
      <c r="S374" s="18">
        <v>50.7</v>
      </c>
      <c r="T374" s="18">
        <v>1.5</v>
      </c>
      <c r="U374" s="18">
        <v>0</v>
      </c>
      <c r="V374" s="16">
        <v>0</v>
      </c>
      <c r="W374" s="16">
        <v>70</v>
      </c>
      <c r="X374" s="16">
        <v>140</v>
      </c>
    </row>
    <row r="375" spans="1:24">
      <c r="A375" s="68" t="s">
        <v>1176</v>
      </c>
      <c r="B375" s="14" t="s">
        <v>1045</v>
      </c>
      <c r="C375" s="16">
        <v>49</v>
      </c>
      <c r="D375" s="17">
        <v>25.36</v>
      </c>
      <c r="E375" s="18">
        <v>4</v>
      </c>
      <c r="F375" s="16">
        <v>49</v>
      </c>
      <c r="G375" s="16">
        <v>196</v>
      </c>
      <c r="H375" s="18">
        <v>0</v>
      </c>
      <c r="I375" s="16">
        <v>0</v>
      </c>
      <c r="J375" s="16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4</v>
      </c>
      <c r="P375" s="16">
        <v>49</v>
      </c>
      <c r="Q375" s="16">
        <v>196</v>
      </c>
      <c r="R375" s="18">
        <v>0</v>
      </c>
      <c r="S375" s="18">
        <v>0</v>
      </c>
      <c r="T375" s="18">
        <v>0</v>
      </c>
      <c r="U375" s="18">
        <v>0</v>
      </c>
      <c r="V375" s="16">
        <v>0</v>
      </c>
      <c r="W375" s="16">
        <v>49</v>
      </c>
      <c r="X375" s="16">
        <v>0</v>
      </c>
    </row>
    <row r="376" spans="1:24">
      <c r="A376" s="68" t="s">
        <v>1177</v>
      </c>
      <c r="B376" s="14"/>
      <c r="C376" s="16">
        <v>40</v>
      </c>
      <c r="D376" s="17">
        <v>25.36</v>
      </c>
      <c r="E376" s="18">
        <v>40</v>
      </c>
      <c r="F376" s="16">
        <v>40</v>
      </c>
      <c r="G376" s="16">
        <v>1600</v>
      </c>
      <c r="H376" s="18">
        <v>0</v>
      </c>
      <c r="I376" s="16">
        <v>0</v>
      </c>
      <c r="J376" s="16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40</v>
      </c>
      <c r="P376" s="16">
        <v>40</v>
      </c>
      <c r="Q376" s="16">
        <v>1600</v>
      </c>
      <c r="R376" s="18">
        <v>0</v>
      </c>
      <c r="S376" s="18">
        <v>0</v>
      </c>
      <c r="T376" s="18">
        <v>0</v>
      </c>
      <c r="U376" s="18">
        <v>0</v>
      </c>
      <c r="V376" s="16">
        <v>0</v>
      </c>
      <c r="W376" s="16">
        <v>40</v>
      </c>
      <c r="X376" s="16">
        <v>0</v>
      </c>
    </row>
    <row r="377" spans="1:24">
      <c r="A377" s="68" t="s">
        <v>508</v>
      </c>
      <c r="B377" s="14" t="s">
        <v>1049</v>
      </c>
      <c r="C377" s="16">
        <v>334.99329999999998</v>
      </c>
      <c r="D377" s="17">
        <v>25.36</v>
      </c>
      <c r="E377" s="18">
        <v>5</v>
      </c>
      <c r="F377" s="16">
        <v>334.99329999999998</v>
      </c>
      <c r="G377" s="16">
        <v>1674.9665</v>
      </c>
      <c r="H377" s="18">
        <v>0</v>
      </c>
      <c r="I377" s="16">
        <v>0</v>
      </c>
      <c r="J377" s="16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4</v>
      </c>
      <c r="P377" s="16">
        <v>334.99329999999998</v>
      </c>
      <c r="Q377" s="16">
        <v>1339.9731999999999</v>
      </c>
      <c r="R377" s="18">
        <v>1</v>
      </c>
      <c r="S377" s="18">
        <v>25.4</v>
      </c>
      <c r="T377" s="18">
        <v>0.8</v>
      </c>
      <c r="U377" s="18">
        <v>0</v>
      </c>
      <c r="V377" s="16">
        <v>0</v>
      </c>
      <c r="W377" s="16">
        <v>334.99329999999998</v>
      </c>
      <c r="X377" s="16">
        <v>334.99329999999998</v>
      </c>
    </row>
    <row r="378" spans="1:24">
      <c r="A378" s="68" t="s">
        <v>1178</v>
      </c>
      <c r="B378" s="14"/>
      <c r="C378" s="16">
        <v>400</v>
      </c>
      <c r="D378" s="17">
        <v>101.44</v>
      </c>
      <c r="E378" s="18">
        <v>2</v>
      </c>
      <c r="F378" s="16">
        <v>400</v>
      </c>
      <c r="G378" s="16">
        <v>800</v>
      </c>
      <c r="H378" s="18">
        <v>0</v>
      </c>
      <c r="I378" s="16">
        <v>0</v>
      </c>
      <c r="J378" s="16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2</v>
      </c>
      <c r="P378" s="16">
        <v>400</v>
      </c>
      <c r="Q378" s="16">
        <v>800</v>
      </c>
      <c r="R378" s="18">
        <v>0</v>
      </c>
      <c r="S378" s="18">
        <v>0</v>
      </c>
      <c r="T378" s="18">
        <v>0</v>
      </c>
      <c r="U378" s="18">
        <v>0</v>
      </c>
      <c r="V378" s="16">
        <v>0</v>
      </c>
      <c r="W378" s="16">
        <v>400</v>
      </c>
      <c r="X378" s="16">
        <v>0</v>
      </c>
    </row>
    <row r="379" spans="1:24">
      <c r="A379" s="68" t="s">
        <v>1179</v>
      </c>
      <c r="B379" s="14"/>
      <c r="C379" s="16">
        <v>7574</v>
      </c>
      <c r="D379" s="17">
        <v>202.88</v>
      </c>
      <c r="E379" s="18">
        <v>1</v>
      </c>
      <c r="F379" s="16">
        <v>7574</v>
      </c>
      <c r="G379" s="16">
        <v>7574</v>
      </c>
      <c r="H379" s="18">
        <v>0</v>
      </c>
      <c r="I379" s="16">
        <v>0</v>
      </c>
      <c r="J379" s="16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1</v>
      </c>
      <c r="P379" s="16">
        <v>7574</v>
      </c>
      <c r="Q379" s="16">
        <v>7574</v>
      </c>
      <c r="R379" s="18">
        <v>0</v>
      </c>
      <c r="S379" s="18">
        <v>0</v>
      </c>
      <c r="T379" s="18">
        <v>0</v>
      </c>
      <c r="U379" s="18">
        <v>0</v>
      </c>
      <c r="V379" s="16">
        <v>0</v>
      </c>
      <c r="W379" s="16">
        <v>7574</v>
      </c>
      <c r="X379" s="16">
        <v>0</v>
      </c>
    </row>
    <row r="380" spans="1:24">
      <c r="A380" s="68" t="s">
        <v>510</v>
      </c>
      <c r="B380" s="14"/>
      <c r="C380" s="16">
        <v>961.42</v>
      </c>
      <c r="D380" s="17">
        <v>50.72</v>
      </c>
      <c r="E380" s="18">
        <v>2</v>
      </c>
      <c r="F380" s="16">
        <v>961.42</v>
      </c>
      <c r="G380" s="16">
        <v>1922.84</v>
      </c>
      <c r="H380" s="18">
        <v>3</v>
      </c>
      <c r="I380" s="30">
        <v>961.42</v>
      </c>
      <c r="J380" s="16">
        <v>2884.26</v>
      </c>
      <c r="K380" s="18">
        <v>0</v>
      </c>
      <c r="L380" s="18">
        <v>0</v>
      </c>
      <c r="M380" s="18">
        <v>0</v>
      </c>
      <c r="N380" s="18">
        <v>0</v>
      </c>
      <c r="O380" s="18">
        <v>2</v>
      </c>
      <c r="P380" s="16">
        <v>961.42</v>
      </c>
      <c r="Q380" s="16">
        <v>1922.84</v>
      </c>
      <c r="R380" s="18">
        <v>3</v>
      </c>
      <c r="S380" s="18">
        <v>152.19999999999999</v>
      </c>
      <c r="T380" s="18">
        <v>4.5</v>
      </c>
      <c r="U380" s="18">
        <v>0</v>
      </c>
      <c r="V380" s="16">
        <v>0</v>
      </c>
      <c r="W380" s="16">
        <v>961.42</v>
      </c>
      <c r="X380" s="16">
        <v>2884.26</v>
      </c>
    </row>
    <row r="381" spans="1:24">
      <c r="A381" s="68" t="s">
        <v>512</v>
      </c>
      <c r="B381" s="14"/>
      <c r="C381" s="16">
        <v>76.293300000000002</v>
      </c>
      <c r="D381" s="17">
        <v>25.36</v>
      </c>
      <c r="E381" s="18">
        <v>16</v>
      </c>
      <c r="F381" s="16">
        <v>76.293300000000002</v>
      </c>
      <c r="G381" s="16">
        <v>1220.6928</v>
      </c>
      <c r="H381" s="18">
        <v>0</v>
      </c>
      <c r="I381" s="16">
        <v>0</v>
      </c>
      <c r="J381" s="16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15</v>
      </c>
      <c r="P381" s="16">
        <v>76.293300000000002</v>
      </c>
      <c r="Q381" s="16">
        <v>1144.3995</v>
      </c>
      <c r="R381" s="18">
        <v>1</v>
      </c>
      <c r="S381" s="18">
        <v>25.4</v>
      </c>
      <c r="T381" s="18">
        <v>0.8</v>
      </c>
      <c r="U381" s="18">
        <v>0</v>
      </c>
      <c r="V381" s="16">
        <v>0</v>
      </c>
      <c r="W381" s="16">
        <v>76.293300000000002</v>
      </c>
      <c r="X381" s="16">
        <v>76.293300000000002</v>
      </c>
    </row>
    <row r="382" spans="1:24">
      <c r="A382" s="68" t="s">
        <v>1180</v>
      </c>
      <c r="B382" s="14" t="s">
        <v>1049</v>
      </c>
      <c r="C382" s="16">
        <v>295</v>
      </c>
      <c r="D382" s="17">
        <v>25.36</v>
      </c>
      <c r="E382" s="18">
        <v>4</v>
      </c>
      <c r="F382" s="16">
        <v>295</v>
      </c>
      <c r="G382" s="16">
        <v>1180</v>
      </c>
      <c r="H382" s="18">
        <v>0</v>
      </c>
      <c r="I382" s="16">
        <v>0</v>
      </c>
      <c r="J382" s="16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4</v>
      </c>
      <c r="P382" s="16">
        <v>295</v>
      </c>
      <c r="Q382" s="16">
        <v>1180</v>
      </c>
      <c r="R382" s="18">
        <v>0</v>
      </c>
      <c r="S382" s="18">
        <v>0</v>
      </c>
      <c r="T382" s="18">
        <v>0</v>
      </c>
      <c r="U382" s="18">
        <v>0</v>
      </c>
      <c r="V382" s="16">
        <v>0</v>
      </c>
      <c r="W382" s="16">
        <v>295</v>
      </c>
      <c r="X382" s="16">
        <v>0</v>
      </c>
    </row>
    <row r="383" spans="1:24">
      <c r="A383" s="68" t="s">
        <v>1181</v>
      </c>
      <c r="B383" s="14"/>
      <c r="C383" s="16">
        <v>477</v>
      </c>
      <c r="D383" s="17">
        <v>25.36</v>
      </c>
      <c r="E383" s="18">
        <v>2</v>
      </c>
      <c r="F383" s="16">
        <v>477</v>
      </c>
      <c r="G383" s="16">
        <v>954</v>
      </c>
      <c r="H383" s="18">
        <v>0</v>
      </c>
      <c r="I383" s="16">
        <v>0</v>
      </c>
      <c r="J383" s="16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2</v>
      </c>
      <c r="P383" s="16">
        <v>477</v>
      </c>
      <c r="Q383" s="16">
        <v>954</v>
      </c>
      <c r="R383" s="18">
        <v>0</v>
      </c>
      <c r="S383" s="18">
        <v>0</v>
      </c>
      <c r="T383" s="18">
        <v>0</v>
      </c>
      <c r="U383" s="18">
        <v>0</v>
      </c>
      <c r="V383" s="16">
        <v>0</v>
      </c>
      <c r="W383" s="16">
        <v>477</v>
      </c>
      <c r="X383" s="16">
        <v>0</v>
      </c>
    </row>
    <row r="384" spans="1:24">
      <c r="A384" s="68" t="s">
        <v>1182</v>
      </c>
      <c r="B384" s="14"/>
      <c r="C384" s="16">
        <v>342</v>
      </c>
      <c r="D384" s="17">
        <v>101.44</v>
      </c>
      <c r="E384" s="18">
        <v>2</v>
      </c>
      <c r="F384" s="16">
        <v>342</v>
      </c>
      <c r="G384" s="16">
        <v>684</v>
      </c>
      <c r="H384" s="18">
        <v>0</v>
      </c>
      <c r="I384" s="16">
        <v>0</v>
      </c>
      <c r="J384" s="16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2</v>
      </c>
      <c r="P384" s="16">
        <v>342</v>
      </c>
      <c r="Q384" s="16">
        <v>684</v>
      </c>
      <c r="R384" s="18">
        <v>0</v>
      </c>
      <c r="S384" s="18">
        <v>0</v>
      </c>
      <c r="T384" s="18">
        <v>0</v>
      </c>
      <c r="U384" s="18">
        <v>0</v>
      </c>
      <c r="V384" s="16">
        <v>0</v>
      </c>
      <c r="W384" s="16">
        <v>342</v>
      </c>
      <c r="X384" s="16">
        <v>0</v>
      </c>
    </row>
    <row r="385" spans="1:24">
      <c r="A385" s="68" t="s">
        <v>1183</v>
      </c>
      <c r="B385" s="14"/>
      <c r="C385" s="16">
        <v>600</v>
      </c>
      <c r="D385" s="17">
        <v>202.88</v>
      </c>
      <c r="E385" s="18">
        <v>1</v>
      </c>
      <c r="F385" s="16">
        <v>600</v>
      </c>
      <c r="G385" s="16">
        <v>600</v>
      </c>
      <c r="H385" s="18">
        <v>0</v>
      </c>
      <c r="I385" s="16">
        <v>0</v>
      </c>
      <c r="J385" s="16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1</v>
      </c>
      <c r="P385" s="16">
        <v>600</v>
      </c>
      <c r="Q385" s="16">
        <v>600</v>
      </c>
      <c r="R385" s="18">
        <v>0</v>
      </c>
      <c r="S385" s="18">
        <v>0</v>
      </c>
      <c r="T385" s="18">
        <v>0</v>
      </c>
      <c r="U385" s="18">
        <v>0</v>
      </c>
      <c r="V385" s="16">
        <v>0</v>
      </c>
      <c r="W385" s="16">
        <v>600</v>
      </c>
      <c r="X385" s="16">
        <v>0</v>
      </c>
    </row>
    <row r="386" spans="1:24">
      <c r="A386" s="68" t="s">
        <v>514</v>
      </c>
      <c r="B386" s="14"/>
      <c r="C386" s="16">
        <v>128</v>
      </c>
      <c r="D386" s="17">
        <v>50.72</v>
      </c>
      <c r="E386" s="18">
        <v>4</v>
      </c>
      <c r="F386" s="16">
        <v>128</v>
      </c>
      <c r="G386" s="16">
        <v>512</v>
      </c>
      <c r="H386" s="18">
        <v>7</v>
      </c>
      <c r="I386" s="16">
        <v>128</v>
      </c>
      <c r="J386" s="16">
        <v>896</v>
      </c>
      <c r="K386" s="18">
        <v>0</v>
      </c>
      <c r="L386" s="18">
        <v>0</v>
      </c>
      <c r="M386" s="18">
        <v>0</v>
      </c>
      <c r="N386" s="18">
        <v>0</v>
      </c>
      <c r="O386" s="18">
        <v>7</v>
      </c>
      <c r="P386" s="16">
        <v>128</v>
      </c>
      <c r="Q386" s="16">
        <v>896</v>
      </c>
      <c r="R386" s="18">
        <v>4</v>
      </c>
      <c r="S386" s="18">
        <v>202.9</v>
      </c>
      <c r="T386" s="18">
        <v>6</v>
      </c>
      <c r="U386" s="18">
        <v>0</v>
      </c>
      <c r="V386" s="16">
        <v>0</v>
      </c>
      <c r="W386" s="16">
        <v>128</v>
      </c>
      <c r="X386" s="16">
        <v>512</v>
      </c>
    </row>
    <row r="387" spans="1:24">
      <c r="A387" s="68" t="s">
        <v>516</v>
      </c>
      <c r="B387" s="14" t="s">
        <v>1045</v>
      </c>
      <c r="C387" s="16">
        <v>56</v>
      </c>
      <c r="D387" s="17">
        <v>25.36</v>
      </c>
      <c r="E387" s="18">
        <v>10</v>
      </c>
      <c r="F387" s="16">
        <v>56</v>
      </c>
      <c r="G387" s="16">
        <v>560</v>
      </c>
      <c r="H387" s="18">
        <v>0</v>
      </c>
      <c r="I387" s="16">
        <v>0</v>
      </c>
      <c r="J387" s="16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7</v>
      </c>
      <c r="P387" s="16">
        <v>56</v>
      </c>
      <c r="Q387" s="16">
        <v>392</v>
      </c>
      <c r="R387" s="18">
        <v>3</v>
      </c>
      <c r="S387" s="18">
        <v>76.099999999999994</v>
      </c>
      <c r="T387" s="18">
        <v>2.2999999999999998</v>
      </c>
      <c r="U387" s="18">
        <v>0</v>
      </c>
      <c r="V387" s="16">
        <v>0</v>
      </c>
      <c r="W387" s="16">
        <v>56</v>
      </c>
      <c r="X387" s="16">
        <v>168</v>
      </c>
    </row>
    <row r="388" spans="1:24">
      <c r="A388" s="68" t="s">
        <v>518</v>
      </c>
      <c r="B388" s="14"/>
      <c r="C388" s="16">
        <v>150</v>
      </c>
      <c r="D388" s="17">
        <v>50.72</v>
      </c>
      <c r="E388" s="18">
        <v>9</v>
      </c>
      <c r="F388" s="16">
        <v>150</v>
      </c>
      <c r="G388" s="16">
        <v>1350</v>
      </c>
      <c r="H388" s="18">
        <v>0</v>
      </c>
      <c r="I388" s="16">
        <v>0</v>
      </c>
      <c r="J388" s="16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5</v>
      </c>
      <c r="P388" s="16">
        <v>150</v>
      </c>
      <c r="Q388" s="16">
        <v>750</v>
      </c>
      <c r="R388" s="18">
        <v>4</v>
      </c>
      <c r="S388" s="18">
        <v>202.9</v>
      </c>
      <c r="T388" s="18">
        <v>6</v>
      </c>
      <c r="U388" s="18">
        <v>0</v>
      </c>
      <c r="V388" s="16">
        <v>0</v>
      </c>
      <c r="W388" s="16">
        <v>150</v>
      </c>
      <c r="X388" s="16">
        <v>600</v>
      </c>
    </row>
    <row r="389" spans="1:24">
      <c r="A389" s="68" t="s">
        <v>520</v>
      </c>
      <c r="B389" s="14" t="s">
        <v>1045</v>
      </c>
      <c r="C389" s="16">
        <v>55</v>
      </c>
      <c r="D389" s="17">
        <v>25.36</v>
      </c>
      <c r="E389" s="18">
        <v>27</v>
      </c>
      <c r="F389" s="16">
        <v>55</v>
      </c>
      <c r="G389" s="16">
        <v>1485</v>
      </c>
      <c r="H389" s="18">
        <v>0</v>
      </c>
      <c r="I389" s="16">
        <v>0</v>
      </c>
      <c r="J389" s="16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16</v>
      </c>
      <c r="P389" s="16">
        <v>55</v>
      </c>
      <c r="Q389" s="16">
        <v>880</v>
      </c>
      <c r="R389" s="18">
        <v>11</v>
      </c>
      <c r="S389" s="18">
        <v>279</v>
      </c>
      <c r="T389" s="18">
        <v>8.3000000000000007</v>
      </c>
      <c r="U389" s="18">
        <v>0</v>
      </c>
      <c r="V389" s="16">
        <v>0</v>
      </c>
      <c r="W389" s="16">
        <v>55</v>
      </c>
      <c r="X389" s="16">
        <v>605</v>
      </c>
    </row>
    <row r="390" spans="1:24">
      <c r="A390" s="23" t="s">
        <v>521</v>
      </c>
      <c r="B390" s="24"/>
      <c r="C390" s="25"/>
      <c r="D390" s="26"/>
      <c r="E390" s="27">
        <f>SUM(E353:E389)</f>
        <v>337</v>
      </c>
      <c r="F390" s="25"/>
      <c r="G390" s="25">
        <f>SUM(G353:G389)</f>
        <v>103528.21920000001</v>
      </c>
      <c r="H390" s="27">
        <f>SUM(H353:H389)</f>
        <v>26</v>
      </c>
      <c r="I390" s="25"/>
      <c r="J390" s="25">
        <f t="shared" ref="J390:O390" si="36">SUM(J353:J389)</f>
        <v>7033.26</v>
      </c>
      <c r="K390" s="27">
        <f t="shared" si="36"/>
        <v>0</v>
      </c>
      <c r="L390" s="27">
        <f t="shared" si="36"/>
        <v>0</v>
      </c>
      <c r="M390" s="27">
        <f t="shared" si="36"/>
        <v>0</v>
      </c>
      <c r="N390" s="27">
        <f t="shared" si="36"/>
        <v>0</v>
      </c>
      <c r="O390" s="27">
        <f t="shared" si="36"/>
        <v>259</v>
      </c>
      <c r="P390" s="25"/>
      <c r="Q390" s="25">
        <f t="shared" ref="Q390:V390" si="37">SUM(Q353:Q389)</f>
        <v>87511.9326</v>
      </c>
      <c r="R390" s="27">
        <f t="shared" si="37"/>
        <v>104</v>
      </c>
      <c r="S390" s="27">
        <f t="shared" si="37"/>
        <v>2942</v>
      </c>
      <c r="T390" s="26">
        <f t="shared" si="37"/>
        <v>87.4</v>
      </c>
      <c r="U390" s="27">
        <f t="shared" si="37"/>
        <v>0</v>
      </c>
      <c r="V390" s="25">
        <f t="shared" si="37"/>
        <v>0</v>
      </c>
      <c r="W390" s="25"/>
      <c r="X390" s="25">
        <f>SUM(X353:X389)</f>
        <v>23049.546600000001</v>
      </c>
    </row>
    <row r="391" spans="1:24">
      <c r="A391" s="13" t="s">
        <v>522</v>
      </c>
    </row>
    <row r="392" spans="1:24">
      <c r="A392" s="68" t="s">
        <v>1184</v>
      </c>
      <c r="B392" s="14" t="s">
        <v>1049</v>
      </c>
      <c r="C392" s="16">
        <v>5.9916999999999998</v>
      </c>
      <c r="D392" s="17">
        <v>25.36</v>
      </c>
      <c r="E392" s="18">
        <v>3</v>
      </c>
      <c r="F392" s="16">
        <v>5.9916999999999998</v>
      </c>
      <c r="G392" s="16">
        <v>17.975100000000001</v>
      </c>
      <c r="H392" s="18">
        <v>0</v>
      </c>
      <c r="I392" s="16">
        <v>0</v>
      </c>
      <c r="J392" s="16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3</v>
      </c>
      <c r="P392" s="16">
        <v>5.9916999999999998</v>
      </c>
      <c r="Q392" s="16">
        <v>17.975100000000001</v>
      </c>
      <c r="R392" s="18">
        <v>0</v>
      </c>
      <c r="S392" s="18">
        <v>0</v>
      </c>
      <c r="T392" s="18">
        <v>0</v>
      </c>
      <c r="U392" s="18">
        <v>0</v>
      </c>
      <c r="V392" s="16">
        <v>0</v>
      </c>
      <c r="W392" s="16">
        <v>5.9916999999999998</v>
      </c>
      <c r="X392" s="16">
        <v>0</v>
      </c>
    </row>
    <row r="393" spans="1:24">
      <c r="A393" s="68" t="s">
        <v>1185</v>
      </c>
      <c r="B393" s="14" t="s">
        <v>1049</v>
      </c>
      <c r="C393" s="16">
        <v>7.5</v>
      </c>
      <c r="D393" s="17">
        <v>25.36</v>
      </c>
      <c r="E393" s="18">
        <v>2</v>
      </c>
      <c r="F393" s="16">
        <v>7.5</v>
      </c>
      <c r="G393" s="16">
        <v>15</v>
      </c>
      <c r="H393" s="18">
        <v>0</v>
      </c>
      <c r="I393" s="16">
        <v>0</v>
      </c>
      <c r="J393" s="16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2</v>
      </c>
      <c r="P393" s="16">
        <v>7.5</v>
      </c>
      <c r="Q393" s="16">
        <v>15</v>
      </c>
      <c r="R393" s="18">
        <v>0</v>
      </c>
      <c r="S393" s="18">
        <v>0</v>
      </c>
      <c r="T393" s="18">
        <v>0</v>
      </c>
      <c r="U393" s="18">
        <v>0</v>
      </c>
      <c r="V393" s="16">
        <v>0</v>
      </c>
      <c r="W393" s="16">
        <v>7.5</v>
      </c>
      <c r="X393" s="16">
        <v>0</v>
      </c>
    </row>
    <row r="394" spans="1:24">
      <c r="A394" s="68" t="s">
        <v>1186</v>
      </c>
      <c r="B394" s="14"/>
      <c r="C394" s="16">
        <v>30</v>
      </c>
      <c r="D394" s="17">
        <v>25.36</v>
      </c>
      <c r="E394" s="18">
        <v>3</v>
      </c>
      <c r="F394" s="16">
        <v>30</v>
      </c>
      <c r="G394" s="16">
        <v>90</v>
      </c>
      <c r="H394" s="18">
        <v>0</v>
      </c>
      <c r="I394" s="16">
        <v>0</v>
      </c>
      <c r="J394" s="16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3</v>
      </c>
      <c r="P394" s="16">
        <v>30</v>
      </c>
      <c r="Q394" s="16">
        <v>90</v>
      </c>
      <c r="R394" s="18">
        <v>0</v>
      </c>
      <c r="S394" s="18">
        <v>0</v>
      </c>
      <c r="T394" s="18">
        <v>0</v>
      </c>
      <c r="U394" s="18">
        <v>0</v>
      </c>
      <c r="V394" s="16">
        <v>0</v>
      </c>
      <c r="W394" s="16">
        <v>30</v>
      </c>
      <c r="X394" s="16">
        <v>0</v>
      </c>
    </row>
    <row r="395" spans="1:24">
      <c r="A395" s="68" t="s">
        <v>524</v>
      </c>
      <c r="B395" s="14"/>
      <c r="C395" s="16">
        <v>4.45</v>
      </c>
      <c r="D395" s="17">
        <v>25.36</v>
      </c>
      <c r="E395" s="17">
        <v>109.5</v>
      </c>
      <c r="F395" s="16">
        <v>4.45</v>
      </c>
      <c r="G395" s="16">
        <v>487.27499999999998</v>
      </c>
      <c r="H395" s="18">
        <v>0</v>
      </c>
      <c r="I395" s="16">
        <v>0</v>
      </c>
      <c r="J395" s="16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55</v>
      </c>
      <c r="P395" s="16">
        <v>4.45</v>
      </c>
      <c r="Q395" s="16">
        <v>244.75</v>
      </c>
      <c r="R395" s="17">
        <v>54.5</v>
      </c>
      <c r="S395" s="17">
        <v>1382.1</v>
      </c>
      <c r="T395" s="17">
        <v>40.9</v>
      </c>
      <c r="U395" s="18">
        <v>0</v>
      </c>
      <c r="V395" s="16">
        <v>0</v>
      </c>
      <c r="W395" s="16">
        <v>4.45</v>
      </c>
      <c r="X395" s="16">
        <v>242.52500000000001</v>
      </c>
    </row>
    <row r="396" spans="1:24">
      <c r="A396" s="23" t="s">
        <v>525</v>
      </c>
      <c r="B396" s="24"/>
      <c r="C396" s="25"/>
      <c r="D396" s="26"/>
      <c r="E396" s="26">
        <f>SUM(E392:E395)</f>
        <v>117.5</v>
      </c>
      <c r="F396" s="25"/>
      <c r="G396" s="25">
        <f>SUM(G392:G395)</f>
        <v>610.25009999999997</v>
      </c>
      <c r="H396" s="27">
        <f>SUM(H392:H395)</f>
        <v>0</v>
      </c>
      <c r="I396" s="25"/>
      <c r="J396" s="25">
        <f t="shared" ref="J396:O396" si="38">SUM(J392:J395)</f>
        <v>0</v>
      </c>
      <c r="K396" s="27">
        <f t="shared" si="38"/>
        <v>0</v>
      </c>
      <c r="L396" s="27">
        <f t="shared" si="38"/>
        <v>0</v>
      </c>
      <c r="M396" s="27">
        <f t="shared" si="38"/>
        <v>0</v>
      </c>
      <c r="N396" s="27">
        <f t="shared" si="38"/>
        <v>0</v>
      </c>
      <c r="O396" s="27">
        <f t="shared" si="38"/>
        <v>63</v>
      </c>
      <c r="P396" s="25"/>
      <c r="Q396" s="25">
        <f t="shared" ref="Q396:V396" si="39">SUM(Q392:Q395)</f>
        <v>367.7251</v>
      </c>
      <c r="R396" s="26">
        <f t="shared" si="39"/>
        <v>54.5</v>
      </c>
      <c r="S396" s="26">
        <f t="shared" si="39"/>
        <v>1382.1</v>
      </c>
      <c r="T396" s="26">
        <f t="shared" si="39"/>
        <v>40.9</v>
      </c>
      <c r="U396" s="27">
        <f t="shared" si="39"/>
        <v>0</v>
      </c>
      <c r="V396" s="25">
        <f t="shared" si="39"/>
        <v>0</v>
      </c>
      <c r="W396" s="25"/>
      <c r="X396" s="25">
        <f>SUM(X392:X395)</f>
        <v>242.52500000000001</v>
      </c>
    </row>
    <row r="397" spans="1:24">
      <c r="A397" s="10" t="s">
        <v>526</v>
      </c>
      <c r="B397" s="10"/>
      <c r="C397" s="31"/>
      <c r="D397" s="32"/>
      <c r="E397" s="32">
        <f>SUM(E390,E396)</f>
        <v>454.5</v>
      </c>
      <c r="F397" s="31"/>
      <c r="G397" s="31">
        <f>SUM(G390,G396)</f>
        <v>104138.4693</v>
      </c>
      <c r="H397" s="33">
        <f>SUM(H390,H396)</f>
        <v>26</v>
      </c>
      <c r="I397" s="31"/>
      <c r="J397" s="31">
        <f t="shared" ref="J397:O397" si="40">SUM(J390,J396)</f>
        <v>7033.26</v>
      </c>
      <c r="K397" s="33">
        <f t="shared" si="40"/>
        <v>0</v>
      </c>
      <c r="L397" s="33">
        <f t="shared" si="40"/>
        <v>0</v>
      </c>
      <c r="M397" s="33">
        <f t="shared" si="40"/>
        <v>0</v>
      </c>
      <c r="N397" s="33">
        <f t="shared" si="40"/>
        <v>0</v>
      </c>
      <c r="O397" s="33">
        <f t="shared" si="40"/>
        <v>322</v>
      </c>
      <c r="P397" s="31"/>
      <c r="Q397" s="31">
        <f t="shared" ref="Q397:V397" si="41">SUM(Q390,Q396)</f>
        <v>87879.657699999996</v>
      </c>
      <c r="R397" s="32">
        <f t="shared" si="41"/>
        <v>158.5</v>
      </c>
      <c r="S397" s="32">
        <f t="shared" si="41"/>
        <v>4324.1000000000004</v>
      </c>
      <c r="T397" s="32">
        <f t="shared" si="41"/>
        <v>128.30000000000001</v>
      </c>
      <c r="U397" s="33">
        <f t="shared" si="41"/>
        <v>0</v>
      </c>
      <c r="V397" s="31">
        <f t="shared" si="41"/>
        <v>0</v>
      </c>
      <c r="W397" s="31"/>
      <c r="X397" s="31">
        <f>SUM(X390,X396)</f>
        <v>23292.071599999999</v>
      </c>
    </row>
    <row r="398" spans="1:24">
      <c r="A398" s="12" t="s">
        <v>24</v>
      </c>
    </row>
    <row r="399" spans="1:24">
      <c r="A399" s="13" t="s">
        <v>527</v>
      </c>
    </row>
    <row r="400" spans="1:24">
      <c r="A400" s="68" t="s">
        <v>529</v>
      </c>
      <c r="B400" s="14" t="s">
        <v>1187</v>
      </c>
      <c r="C400" s="16">
        <v>0.91249999999999998</v>
      </c>
      <c r="D400" s="17">
        <v>0</v>
      </c>
      <c r="E400" s="18">
        <v>523</v>
      </c>
      <c r="F400" s="16">
        <v>0.91249999999999998</v>
      </c>
      <c r="G400" s="16">
        <v>477.23750000000001</v>
      </c>
      <c r="H400" s="18">
        <v>-48</v>
      </c>
      <c r="I400" s="16">
        <v>0.91249999999999998</v>
      </c>
      <c r="J400" s="16">
        <v>-43.8</v>
      </c>
      <c r="K400" s="18">
        <v>0</v>
      </c>
      <c r="L400" s="18">
        <v>0</v>
      </c>
      <c r="M400" s="18">
        <v>0</v>
      </c>
      <c r="N400" s="18">
        <v>0</v>
      </c>
      <c r="O400" s="18">
        <v>347</v>
      </c>
      <c r="P400" s="16">
        <v>0.91249999999999998</v>
      </c>
      <c r="Q400" s="16">
        <v>316.63749999999999</v>
      </c>
      <c r="R400" s="18">
        <v>128</v>
      </c>
      <c r="S400" s="18">
        <v>0</v>
      </c>
      <c r="T400" s="18">
        <v>0</v>
      </c>
      <c r="U400" s="18">
        <v>0</v>
      </c>
      <c r="V400" s="16">
        <v>0</v>
      </c>
      <c r="W400" s="16">
        <v>0.91249999999999998</v>
      </c>
      <c r="X400" s="16">
        <v>116.8</v>
      </c>
    </row>
    <row r="401" spans="1:24">
      <c r="A401" s="68" t="s">
        <v>531</v>
      </c>
      <c r="B401" s="14" t="s">
        <v>1187</v>
      </c>
      <c r="C401" s="16">
        <v>1.4208000000000001</v>
      </c>
      <c r="D401" s="17">
        <v>0</v>
      </c>
      <c r="E401" s="18">
        <v>126</v>
      </c>
      <c r="F401" s="16">
        <v>1.4208000000000001</v>
      </c>
      <c r="G401" s="16">
        <v>179.02080000000001</v>
      </c>
      <c r="H401" s="18">
        <v>0</v>
      </c>
      <c r="I401" s="16">
        <v>0</v>
      </c>
      <c r="J401" s="16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123</v>
      </c>
      <c r="P401" s="16">
        <v>1.4208000000000001</v>
      </c>
      <c r="Q401" s="16">
        <v>174.75839999999999</v>
      </c>
      <c r="R401" s="18">
        <v>3</v>
      </c>
      <c r="S401" s="18">
        <v>0</v>
      </c>
      <c r="T401" s="18">
        <v>0</v>
      </c>
      <c r="U401" s="18">
        <v>0</v>
      </c>
      <c r="V401" s="16">
        <v>0</v>
      </c>
      <c r="W401" s="16">
        <v>1.4208000000000001</v>
      </c>
      <c r="X401" s="16">
        <v>4.2624000000000004</v>
      </c>
    </row>
    <row r="402" spans="1:24">
      <c r="A402" s="68" t="s">
        <v>533</v>
      </c>
      <c r="B402" s="14"/>
      <c r="C402" s="16">
        <v>1.1667000000000001</v>
      </c>
      <c r="D402" s="17">
        <v>0</v>
      </c>
      <c r="E402" s="18">
        <v>520</v>
      </c>
      <c r="F402" s="16">
        <v>1.1667000000000001</v>
      </c>
      <c r="G402" s="16">
        <v>606.68399999999997</v>
      </c>
      <c r="H402" s="18">
        <v>0</v>
      </c>
      <c r="I402" s="16">
        <v>0</v>
      </c>
      <c r="J402" s="16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398</v>
      </c>
      <c r="P402" s="16">
        <v>1.1667000000000001</v>
      </c>
      <c r="Q402" s="16">
        <v>464.34660000000002</v>
      </c>
      <c r="R402" s="18">
        <v>122</v>
      </c>
      <c r="S402" s="18">
        <v>0</v>
      </c>
      <c r="T402" s="18">
        <v>0</v>
      </c>
      <c r="U402" s="18">
        <v>0</v>
      </c>
      <c r="V402" s="16">
        <v>0</v>
      </c>
      <c r="W402" s="16">
        <v>1.1667000000000001</v>
      </c>
      <c r="X402" s="16">
        <v>142.3374</v>
      </c>
    </row>
    <row r="403" spans="1:24">
      <c r="A403" s="68" t="s">
        <v>1188</v>
      </c>
      <c r="B403" s="14"/>
      <c r="C403" s="16">
        <v>2</v>
      </c>
      <c r="D403" s="17">
        <v>1</v>
      </c>
      <c r="E403" s="18">
        <v>24</v>
      </c>
      <c r="F403" s="16">
        <v>2</v>
      </c>
      <c r="G403" s="16">
        <v>48</v>
      </c>
      <c r="H403" s="18">
        <v>0</v>
      </c>
      <c r="I403" s="16">
        <v>0</v>
      </c>
      <c r="J403" s="16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24</v>
      </c>
      <c r="P403" s="16">
        <v>2</v>
      </c>
      <c r="Q403" s="16">
        <v>48</v>
      </c>
      <c r="R403" s="18">
        <v>0</v>
      </c>
      <c r="S403" s="18">
        <v>0</v>
      </c>
      <c r="T403" s="18">
        <v>0</v>
      </c>
      <c r="U403" s="18">
        <v>0</v>
      </c>
      <c r="V403" s="16">
        <v>0</v>
      </c>
      <c r="W403" s="16">
        <v>2</v>
      </c>
      <c r="X403" s="16">
        <v>0</v>
      </c>
    </row>
    <row r="404" spans="1:24">
      <c r="A404" s="68" t="s">
        <v>1189</v>
      </c>
      <c r="B404" s="14"/>
      <c r="C404" s="16">
        <v>1.45</v>
      </c>
      <c r="D404" s="17">
        <v>1</v>
      </c>
      <c r="E404" s="18">
        <v>0</v>
      </c>
      <c r="F404" s="16">
        <v>0</v>
      </c>
      <c r="G404" s="16">
        <v>0</v>
      </c>
      <c r="H404" s="18">
        <v>744</v>
      </c>
      <c r="I404" s="16">
        <v>1.45</v>
      </c>
      <c r="J404" s="16">
        <v>1078.8</v>
      </c>
      <c r="K404" s="18">
        <v>0</v>
      </c>
      <c r="L404" s="18">
        <v>0</v>
      </c>
      <c r="M404" s="18">
        <v>0</v>
      </c>
      <c r="N404" s="18">
        <v>0</v>
      </c>
      <c r="O404" s="18">
        <v>744</v>
      </c>
      <c r="P404" s="16">
        <v>1.45</v>
      </c>
      <c r="Q404" s="16">
        <v>1078.8</v>
      </c>
      <c r="R404" s="18">
        <v>0</v>
      </c>
      <c r="S404" s="18">
        <v>0</v>
      </c>
      <c r="T404" s="18">
        <v>0</v>
      </c>
      <c r="U404" s="18">
        <v>0</v>
      </c>
      <c r="V404" s="16">
        <v>0</v>
      </c>
      <c r="W404" s="16">
        <v>1.45</v>
      </c>
      <c r="X404" s="16">
        <v>0</v>
      </c>
    </row>
    <row r="405" spans="1:24">
      <c r="A405" s="68" t="s">
        <v>535</v>
      </c>
      <c r="B405" s="14"/>
      <c r="C405" s="16">
        <v>1.1667000000000001</v>
      </c>
      <c r="D405" s="17">
        <v>1</v>
      </c>
      <c r="E405" s="18">
        <v>81</v>
      </c>
      <c r="F405" s="16">
        <v>1.1667000000000001</v>
      </c>
      <c r="G405" s="16">
        <v>94.502700000000004</v>
      </c>
      <c r="H405" s="18">
        <v>0</v>
      </c>
      <c r="I405" s="16">
        <v>0</v>
      </c>
      <c r="J405" s="16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80</v>
      </c>
      <c r="P405" s="16">
        <v>1.1667000000000001</v>
      </c>
      <c r="Q405" s="16">
        <v>93.335999999999999</v>
      </c>
      <c r="R405" s="18">
        <v>1</v>
      </c>
      <c r="S405" s="18">
        <v>1</v>
      </c>
      <c r="T405" s="18">
        <v>1</v>
      </c>
      <c r="U405" s="18">
        <v>0</v>
      </c>
      <c r="V405" s="16">
        <v>0</v>
      </c>
      <c r="W405" s="16">
        <v>1.1667000000000001</v>
      </c>
      <c r="X405" s="16">
        <v>1.1667000000000001</v>
      </c>
    </row>
    <row r="406" spans="1:24">
      <c r="A406" s="68" t="s">
        <v>537</v>
      </c>
      <c r="B406" s="14" t="s">
        <v>1187</v>
      </c>
      <c r="C406" s="16">
        <v>1.2333000000000001</v>
      </c>
      <c r="D406" s="17">
        <v>0</v>
      </c>
      <c r="E406" s="18">
        <v>501</v>
      </c>
      <c r="F406" s="16">
        <v>1.2333000000000001</v>
      </c>
      <c r="G406" s="16">
        <v>617.88329999999996</v>
      </c>
      <c r="H406" s="18">
        <v>528</v>
      </c>
      <c r="I406" s="16">
        <v>1.2333000000000001</v>
      </c>
      <c r="J406" s="16">
        <v>651.18240000000003</v>
      </c>
      <c r="K406" s="18">
        <v>0</v>
      </c>
      <c r="L406" s="18">
        <v>0</v>
      </c>
      <c r="M406" s="18">
        <v>0</v>
      </c>
      <c r="N406" s="18">
        <v>0</v>
      </c>
      <c r="O406" s="18">
        <v>364</v>
      </c>
      <c r="P406" s="16">
        <v>1.2333000000000001</v>
      </c>
      <c r="Q406" s="16">
        <v>448.9212</v>
      </c>
      <c r="R406" s="18">
        <v>665</v>
      </c>
      <c r="S406" s="18">
        <v>0</v>
      </c>
      <c r="T406" s="18">
        <v>0</v>
      </c>
      <c r="U406" s="18">
        <v>0</v>
      </c>
      <c r="V406" s="16">
        <v>0</v>
      </c>
      <c r="W406" s="16">
        <v>1.2333000000000001</v>
      </c>
      <c r="X406" s="16">
        <v>820.14449999999999</v>
      </c>
    </row>
    <row r="407" spans="1:24">
      <c r="A407" s="68" t="s">
        <v>539</v>
      </c>
      <c r="B407" s="14"/>
      <c r="C407" s="16">
        <v>1.8895999999999999</v>
      </c>
      <c r="D407" s="17">
        <v>0</v>
      </c>
      <c r="E407" s="18">
        <v>386</v>
      </c>
      <c r="F407" s="16">
        <v>1.8895999999999999</v>
      </c>
      <c r="G407" s="16">
        <v>729.38559999999995</v>
      </c>
      <c r="H407" s="18">
        <v>384</v>
      </c>
      <c r="I407" s="16">
        <v>1.8895999999999999</v>
      </c>
      <c r="J407" s="16">
        <v>725.60640000000001</v>
      </c>
      <c r="K407" s="18">
        <v>0</v>
      </c>
      <c r="L407" s="18">
        <v>0</v>
      </c>
      <c r="M407" s="18">
        <v>0</v>
      </c>
      <c r="N407" s="18">
        <v>0</v>
      </c>
      <c r="O407" s="18">
        <v>308</v>
      </c>
      <c r="P407" s="16">
        <v>1.8895999999999999</v>
      </c>
      <c r="Q407" s="16">
        <v>581.99680000000001</v>
      </c>
      <c r="R407" s="18">
        <v>462</v>
      </c>
      <c r="S407" s="18">
        <v>0</v>
      </c>
      <c r="T407" s="18">
        <v>0</v>
      </c>
      <c r="U407" s="18">
        <v>0</v>
      </c>
      <c r="V407" s="16">
        <v>0</v>
      </c>
      <c r="W407" s="16">
        <v>1.8895999999999999</v>
      </c>
      <c r="X407" s="16">
        <v>872.99519999999995</v>
      </c>
    </row>
    <row r="408" spans="1:24">
      <c r="A408" s="68" t="s">
        <v>541</v>
      </c>
      <c r="B408" s="14"/>
      <c r="C408" s="16">
        <v>1.3833</v>
      </c>
      <c r="D408" s="17">
        <v>1</v>
      </c>
      <c r="E408" s="18">
        <v>120</v>
      </c>
      <c r="F408" s="16">
        <v>1.3833</v>
      </c>
      <c r="G408" s="16">
        <v>165.99600000000001</v>
      </c>
      <c r="H408" s="18">
        <v>0</v>
      </c>
      <c r="I408" s="16">
        <v>0</v>
      </c>
      <c r="J408" s="16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95</v>
      </c>
      <c r="P408" s="16">
        <v>1.3833</v>
      </c>
      <c r="Q408" s="16">
        <v>131.4135</v>
      </c>
      <c r="R408" s="18">
        <v>25</v>
      </c>
      <c r="S408" s="18">
        <v>25</v>
      </c>
      <c r="T408" s="18">
        <v>25</v>
      </c>
      <c r="U408" s="18">
        <v>0</v>
      </c>
      <c r="V408" s="16">
        <v>0</v>
      </c>
      <c r="W408" s="16">
        <v>1.3833</v>
      </c>
      <c r="X408" s="16">
        <v>34.582500000000003</v>
      </c>
    </row>
    <row r="409" spans="1:24">
      <c r="A409" s="68" t="s">
        <v>543</v>
      </c>
      <c r="B409" s="14"/>
      <c r="C409" s="16">
        <v>1.4375</v>
      </c>
      <c r="D409" s="17">
        <v>1</v>
      </c>
      <c r="E409" s="18">
        <v>34</v>
      </c>
      <c r="F409" s="16">
        <v>1.4375</v>
      </c>
      <c r="G409" s="16">
        <v>48.875</v>
      </c>
      <c r="H409" s="18">
        <v>0</v>
      </c>
      <c r="I409" s="16">
        <v>0</v>
      </c>
      <c r="J409" s="16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15</v>
      </c>
      <c r="P409" s="16">
        <v>1.4375</v>
      </c>
      <c r="Q409" s="16">
        <v>21.5625</v>
      </c>
      <c r="R409" s="18">
        <v>19</v>
      </c>
      <c r="S409" s="18">
        <v>19</v>
      </c>
      <c r="T409" s="18">
        <v>19</v>
      </c>
      <c r="U409" s="18">
        <v>0</v>
      </c>
      <c r="V409" s="16">
        <v>0</v>
      </c>
      <c r="W409" s="16">
        <v>1.4375</v>
      </c>
      <c r="X409" s="16">
        <v>27.3125</v>
      </c>
    </row>
    <row r="410" spans="1:24">
      <c r="A410" s="68" t="s">
        <v>545</v>
      </c>
      <c r="B410" s="14"/>
      <c r="C410" s="16">
        <v>1.45</v>
      </c>
      <c r="D410" s="17">
        <v>1</v>
      </c>
      <c r="E410" s="18">
        <v>17</v>
      </c>
      <c r="F410" s="16">
        <v>1.45</v>
      </c>
      <c r="G410" s="16">
        <v>24.65</v>
      </c>
      <c r="H410" s="18">
        <v>0</v>
      </c>
      <c r="I410" s="16">
        <v>0</v>
      </c>
      <c r="J410" s="16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17</v>
      </c>
      <c r="P410" s="16">
        <v>1.45</v>
      </c>
      <c r="Q410" s="16">
        <v>24.65</v>
      </c>
      <c r="R410" s="18">
        <v>0</v>
      </c>
      <c r="S410" s="18">
        <v>0</v>
      </c>
      <c r="T410" s="18">
        <v>0</v>
      </c>
      <c r="U410" s="18">
        <v>0</v>
      </c>
      <c r="V410" s="16">
        <v>0</v>
      </c>
      <c r="W410" s="16">
        <v>1.45</v>
      </c>
      <c r="X410" s="16">
        <v>0</v>
      </c>
    </row>
    <row r="411" spans="1:24">
      <c r="A411" s="68" t="s">
        <v>547</v>
      </c>
      <c r="B411" s="14"/>
      <c r="C411" s="16">
        <v>1.4729000000000001</v>
      </c>
      <c r="D411" s="17">
        <v>0</v>
      </c>
      <c r="E411" s="18">
        <v>467</v>
      </c>
      <c r="F411" s="16">
        <v>1.4729000000000001</v>
      </c>
      <c r="G411" s="16">
        <v>687.84429999999998</v>
      </c>
      <c r="H411" s="18">
        <v>0</v>
      </c>
      <c r="I411" s="16">
        <v>0</v>
      </c>
      <c r="J411" s="16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269</v>
      </c>
      <c r="P411" s="16">
        <v>1.4729000000000001</v>
      </c>
      <c r="Q411" s="16">
        <v>396.21010000000001</v>
      </c>
      <c r="R411" s="18">
        <v>198</v>
      </c>
      <c r="S411" s="18">
        <v>0</v>
      </c>
      <c r="T411" s="18">
        <v>0</v>
      </c>
      <c r="U411" s="18">
        <v>0</v>
      </c>
      <c r="V411" s="16">
        <v>0</v>
      </c>
      <c r="W411" s="16">
        <v>1.4729000000000001</v>
      </c>
      <c r="X411" s="16">
        <v>291.63420000000002</v>
      </c>
    </row>
    <row r="412" spans="1:24">
      <c r="A412" s="23" t="s">
        <v>548</v>
      </c>
      <c r="B412" s="24"/>
      <c r="C412" s="25"/>
      <c r="D412" s="26"/>
      <c r="E412" s="27">
        <f>SUM(E400:E411)</f>
        <v>2799</v>
      </c>
      <c r="F412" s="25"/>
      <c r="G412" s="25">
        <f>SUM(G400:G411)</f>
        <v>3680.0792000000001</v>
      </c>
      <c r="H412" s="27">
        <f>SUM(H400:H411)</f>
        <v>1608</v>
      </c>
      <c r="I412" s="25"/>
      <c r="J412" s="25">
        <f t="shared" ref="J412:O412" si="42">SUM(J400:J411)</f>
        <v>2411.7887999999998</v>
      </c>
      <c r="K412" s="27">
        <f t="shared" si="42"/>
        <v>0</v>
      </c>
      <c r="L412" s="27">
        <f t="shared" si="42"/>
        <v>0</v>
      </c>
      <c r="M412" s="27">
        <f t="shared" si="42"/>
        <v>0</v>
      </c>
      <c r="N412" s="27">
        <f t="shared" si="42"/>
        <v>0</v>
      </c>
      <c r="O412" s="27">
        <f t="shared" si="42"/>
        <v>2784</v>
      </c>
      <c r="P412" s="25"/>
      <c r="Q412" s="25">
        <f t="shared" ref="Q412:V412" si="43">SUM(Q400:Q411)</f>
        <v>3780.6325999999999</v>
      </c>
      <c r="R412" s="27">
        <f t="shared" si="43"/>
        <v>1623</v>
      </c>
      <c r="S412" s="27">
        <f t="shared" si="43"/>
        <v>45</v>
      </c>
      <c r="T412" s="27">
        <f t="shared" si="43"/>
        <v>45</v>
      </c>
      <c r="U412" s="27">
        <f t="shared" si="43"/>
        <v>0</v>
      </c>
      <c r="V412" s="25">
        <f t="shared" si="43"/>
        <v>0</v>
      </c>
      <c r="W412" s="25"/>
      <c r="X412" s="25">
        <f>SUM(X400:X411)</f>
        <v>2311.2354</v>
      </c>
    </row>
    <row r="413" spans="1:24">
      <c r="A413" s="13" t="s">
        <v>549</v>
      </c>
    </row>
    <row r="414" spans="1:24">
      <c r="A414" s="68" t="s">
        <v>551</v>
      </c>
      <c r="B414" s="14"/>
      <c r="C414" s="16">
        <v>1.4458</v>
      </c>
      <c r="D414" s="17">
        <v>0</v>
      </c>
      <c r="E414" s="18">
        <v>680</v>
      </c>
      <c r="F414" s="16">
        <v>1.4458</v>
      </c>
      <c r="G414" s="16">
        <v>983.14400000000001</v>
      </c>
      <c r="H414" s="18">
        <v>288</v>
      </c>
      <c r="I414" s="16">
        <v>1.4458</v>
      </c>
      <c r="J414" s="16">
        <v>416.3904</v>
      </c>
      <c r="K414" s="18">
        <v>0</v>
      </c>
      <c r="L414" s="18">
        <v>0</v>
      </c>
      <c r="M414" s="18">
        <v>0</v>
      </c>
      <c r="N414" s="18">
        <v>0</v>
      </c>
      <c r="O414" s="18">
        <v>613</v>
      </c>
      <c r="P414" s="16">
        <v>1.4458</v>
      </c>
      <c r="Q414" s="16">
        <v>886.27539999999999</v>
      </c>
      <c r="R414" s="18">
        <v>355</v>
      </c>
      <c r="S414" s="18">
        <v>0</v>
      </c>
      <c r="T414" s="18">
        <v>0</v>
      </c>
      <c r="U414" s="18">
        <v>0</v>
      </c>
      <c r="V414" s="16">
        <v>0</v>
      </c>
      <c r="W414" s="16">
        <v>1.4458</v>
      </c>
      <c r="X414" s="16">
        <v>513.25900000000001</v>
      </c>
    </row>
    <row r="415" spans="1:24">
      <c r="A415" s="68" t="s">
        <v>553</v>
      </c>
      <c r="B415" s="14"/>
      <c r="C415" s="16">
        <v>1.4458</v>
      </c>
      <c r="D415" s="17">
        <v>0</v>
      </c>
      <c r="E415" s="18">
        <v>266</v>
      </c>
      <c r="F415" s="16">
        <v>1.4458</v>
      </c>
      <c r="G415" s="16">
        <v>384.58280000000002</v>
      </c>
      <c r="H415" s="18">
        <v>-24</v>
      </c>
      <c r="I415" s="16">
        <v>1.4458</v>
      </c>
      <c r="J415" s="16">
        <v>-34.699199999999998</v>
      </c>
      <c r="K415" s="18">
        <v>0</v>
      </c>
      <c r="L415" s="18">
        <v>0</v>
      </c>
      <c r="M415" s="18">
        <v>0</v>
      </c>
      <c r="N415" s="18">
        <v>0</v>
      </c>
      <c r="O415" s="18">
        <v>236</v>
      </c>
      <c r="P415" s="16">
        <v>1.4458</v>
      </c>
      <c r="Q415" s="16">
        <v>341.2088</v>
      </c>
      <c r="R415" s="18">
        <v>6</v>
      </c>
      <c r="S415" s="18">
        <v>0</v>
      </c>
      <c r="T415" s="18">
        <v>0</v>
      </c>
      <c r="U415" s="18">
        <v>0</v>
      </c>
      <c r="V415" s="16">
        <v>0</v>
      </c>
      <c r="W415" s="16">
        <v>1.4458</v>
      </c>
      <c r="X415" s="16">
        <v>8.6747999999999994</v>
      </c>
    </row>
    <row r="416" spans="1:24">
      <c r="A416" s="68" t="s">
        <v>555</v>
      </c>
      <c r="B416" s="14" t="s">
        <v>1148</v>
      </c>
      <c r="C416" s="16">
        <v>1.4458</v>
      </c>
      <c r="D416" s="17">
        <v>0</v>
      </c>
      <c r="E416" s="18">
        <v>488</v>
      </c>
      <c r="F416" s="16">
        <v>1.4458</v>
      </c>
      <c r="G416" s="16">
        <v>705.55039999999997</v>
      </c>
      <c r="H416" s="18">
        <v>72</v>
      </c>
      <c r="I416" s="16">
        <v>1.4458</v>
      </c>
      <c r="J416" s="16">
        <v>104.0976</v>
      </c>
      <c r="K416" s="18">
        <v>0</v>
      </c>
      <c r="L416" s="18">
        <v>0</v>
      </c>
      <c r="M416" s="18">
        <v>0</v>
      </c>
      <c r="N416" s="18">
        <v>0</v>
      </c>
      <c r="O416" s="18">
        <v>395</v>
      </c>
      <c r="P416" s="16">
        <v>1.4458</v>
      </c>
      <c r="Q416" s="16">
        <v>571.09100000000001</v>
      </c>
      <c r="R416" s="18">
        <v>165</v>
      </c>
      <c r="S416" s="18">
        <v>0</v>
      </c>
      <c r="T416" s="18">
        <v>0</v>
      </c>
      <c r="U416" s="18">
        <v>0</v>
      </c>
      <c r="V416" s="16">
        <v>0</v>
      </c>
      <c r="W416" s="16">
        <v>1.4458</v>
      </c>
      <c r="X416" s="16">
        <v>238.55699999999999</v>
      </c>
    </row>
    <row r="417" spans="1:24">
      <c r="A417" s="68" t="s">
        <v>557</v>
      </c>
      <c r="B417" s="14"/>
      <c r="C417" s="16">
        <v>0.8</v>
      </c>
      <c r="D417" s="17">
        <v>0</v>
      </c>
      <c r="E417" s="18">
        <v>59</v>
      </c>
      <c r="F417" s="16">
        <v>0.8</v>
      </c>
      <c r="G417" s="16">
        <v>47.2</v>
      </c>
      <c r="H417" s="18">
        <v>0</v>
      </c>
      <c r="I417" s="16">
        <v>0</v>
      </c>
      <c r="J417" s="16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7</v>
      </c>
      <c r="P417" s="16">
        <v>0.8</v>
      </c>
      <c r="Q417" s="16">
        <v>5.6</v>
      </c>
      <c r="R417" s="18">
        <v>52</v>
      </c>
      <c r="S417" s="18">
        <v>0</v>
      </c>
      <c r="T417" s="18">
        <v>0</v>
      </c>
      <c r="U417" s="18">
        <v>0</v>
      </c>
      <c r="V417" s="16">
        <v>0</v>
      </c>
      <c r="W417" s="16">
        <v>0.8</v>
      </c>
      <c r="X417" s="16">
        <v>41.6</v>
      </c>
    </row>
    <row r="418" spans="1:24">
      <c r="A418" s="68" t="s">
        <v>559</v>
      </c>
      <c r="B418" s="14" t="s">
        <v>1148</v>
      </c>
      <c r="C418" s="16">
        <v>1.4208000000000001</v>
      </c>
      <c r="D418" s="17">
        <v>0</v>
      </c>
      <c r="E418" s="18">
        <v>26</v>
      </c>
      <c r="F418" s="16">
        <v>1.4208000000000001</v>
      </c>
      <c r="G418" s="16">
        <v>36.940800000000003</v>
      </c>
      <c r="H418" s="18">
        <v>0</v>
      </c>
      <c r="I418" s="16">
        <v>0</v>
      </c>
      <c r="J418" s="16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29</v>
      </c>
      <c r="P418" s="16">
        <v>1.4208000000000001</v>
      </c>
      <c r="Q418" s="16">
        <v>41.203200000000002</v>
      </c>
      <c r="R418" s="29">
        <v>-3</v>
      </c>
      <c r="S418" s="29">
        <v>0</v>
      </c>
      <c r="T418" s="29">
        <v>0</v>
      </c>
      <c r="U418" s="29">
        <v>0</v>
      </c>
      <c r="V418" s="16">
        <v>0</v>
      </c>
      <c r="W418" s="16">
        <v>1.4208000000000001</v>
      </c>
      <c r="X418" s="16">
        <v>-4.2624000000000004</v>
      </c>
    </row>
    <row r="419" spans="1:24">
      <c r="A419" s="68" t="s">
        <v>561</v>
      </c>
      <c r="B419" s="14"/>
      <c r="C419" s="16">
        <v>1.4458</v>
      </c>
      <c r="D419" s="17">
        <v>0</v>
      </c>
      <c r="E419" s="18">
        <v>87</v>
      </c>
      <c r="F419" s="16">
        <v>1.4458</v>
      </c>
      <c r="G419" s="16">
        <v>125.7846</v>
      </c>
      <c r="H419" s="18">
        <v>0</v>
      </c>
      <c r="I419" s="16">
        <v>0</v>
      </c>
      <c r="J419" s="16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35</v>
      </c>
      <c r="P419" s="16">
        <v>1.4458</v>
      </c>
      <c r="Q419" s="16">
        <v>50.603000000000002</v>
      </c>
      <c r="R419" s="18">
        <v>52</v>
      </c>
      <c r="S419" s="18">
        <v>0</v>
      </c>
      <c r="T419" s="18">
        <v>0</v>
      </c>
      <c r="U419" s="18">
        <v>0</v>
      </c>
      <c r="V419" s="16">
        <v>0</v>
      </c>
      <c r="W419" s="16">
        <v>1.4458</v>
      </c>
      <c r="X419" s="16">
        <v>75.181600000000003</v>
      </c>
    </row>
    <row r="420" spans="1:24">
      <c r="A420" s="68" t="s">
        <v>563</v>
      </c>
      <c r="B420" s="14"/>
      <c r="C420" s="16">
        <v>1.4458</v>
      </c>
      <c r="D420" s="17">
        <v>0</v>
      </c>
      <c r="E420" s="18">
        <v>68</v>
      </c>
      <c r="F420" s="16">
        <v>1.4458</v>
      </c>
      <c r="G420" s="16">
        <v>98.314400000000006</v>
      </c>
      <c r="H420" s="18">
        <v>0</v>
      </c>
      <c r="I420" s="16">
        <v>0</v>
      </c>
      <c r="J420" s="16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65</v>
      </c>
      <c r="P420" s="16">
        <v>1.4458</v>
      </c>
      <c r="Q420" s="16">
        <v>93.977000000000004</v>
      </c>
      <c r="R420" s="18">
        <v>3</v>
      </c>
      <c r="S420" s="18">
        <v>0</v>
      </c>
      <c r="T420" s="18">
        <v>0</v>
      </c>
      <c r="U420" s="18">
        <v>0</v>
      </c>
      <c r="V420" s="16">
        <v>0</v>
      </c>
      <c r="W420" s="16">
        <v>1.4458</v>
      </c>
      <c r="X420" s="16">
        <v>4.3373999999999997</v>
      </c>
    </row>
    <row r="421" spans="1:24">
      <c r="A421" s="23" t="s">
        <v>566</v>
      </c>
      <c r="B421" s="24"/>
      <c r="C421" s="25"/>
      <c r="D421" s="26"/>
      <c r="E421" s="27">
        <f>SUM(E414:E420)</f>
        <v>1674</v>
      </c>
      <c r="F421" s="25"/>
      <c r="G421" s="25">
        <f>SUM(G414:G420)</f>
        <v>2381.5169999999998</v>
      </c>
      <c r="H421" s="27">
        <f>SUM(H414:H420)</f>
        <v>336</v>
      </c>
      <c r="I421" s="25"/>
      <c r="J421" s="25">
        <f t="shared" ref="J421:O421" si="44">SUM(J414:J420)</f>
        <v>485.78879999999998</v>
      </c>
      <c r="K421" s="27">
        <f t="shared" si="44"/>
        <v>0</v>
      </c>
      <c r="L421" s="27">
        <f t="shared" si="44"/>
        <v>0</v>
      </c>
      <c r="M421" s="27">
        <f t="shared" si="44"/>
        <v>0</v>
      </c>
      <c r="N421" s="27">
        <f t="shared" si="44"/>
        <v>0</v>
      </c>
      <c r="O421" s="27">
        <f t="shared" si="44"/>
        <v>1380</v>
      </c>
      <c r="P421" s="25"/>
      <c r="Q421" s="25">
        <f t="shared" ref="Q421:V421" si="45">SUM(Q414:Q420)</f>
        <v>1989.9584</v>
      </c>
      <c r="R421" s="27">
        <f t="shared" si="45"/>
        <v>630</v>
      </c>
      <c r="S421" s="27">
        <f t="shared" si="45"/>
        <v>0</v>
      </c>
      <c r="T421" s="27">
        <f t="shared" si="45"/>
        <v>0</v>
      </c>
      <c r="U421" s="27">
        <f t="shared" si="45"/>
        <v>0</v>
      </c>
      <c r="V421" s="25">
        <f t="shared" si="45"/>
        <v>0</v>
      </c>
      <c r="W421" s="25"/>
      <c r="X421" s="25">
        <f>SUM(X414:X420)</f>
        <v>877.34739999999999</v>
      </c>
    </row>
    <row r="422" spans="1:24">
      <c r="A422" s="10" t="s">
        <v>567</v>
      </c>
      <c r="B422" s="10"/>
      <c r="C422" s="31"/>
      <c r="D422" s="32"/>
      <c r="E422" s="33">
        <f>SUM(E412,E421)</f>
        <v>4473</v>
      </c>
      <c r="F422" s="31"/>
      <c r="G422" s="31">
        <f>SUM(G412,G421)</f>
        <v>6061.5962</v>
      </c>
      <c r="H422" s="33">
        <f>SUM(H412,H421)</f>
        <v>1944</v>
      </c>
      <c r="I422" s="31"/>
      <c r="J422" s="31">
        <f t="shared" ref="J422:O422" si="46">SUM(J412,J421)</f>
        <v>2897.5776000000001</v>
      </c>
      <c r="K422" s="33">
        <f t="shared" si="46"/>
        <v>0</v>
      </c>
      <c r="L422" s="33">
        <f t="shared" si="46"/>
        <v>0</v>
      </c>
      <c r="M422" s="33">
        <f t="shared" si="46"/>
        <v>0</v>
      </c>
      <c r="N422" s="33">
        <f t="shared" si="46"/>
        <v>0</v>
      </c>
      <c r="O422" s="33">
        <f t="shared" si="46"/>
        <v>4164</v>
      </c>
      <c r="P422" s="31"/>
      <c r="Q422" s="31">
        <f t="shared" ref="Q422:V422" si="47">SUM(Q412,Q421)</f>
        <v>5770.5910000000003</v>
      </c>
      <c r="R422" s="33">
        <f t="shared" si="47"/>
        <v>2253</v>
      </c>
      <c r="S422" s="33">
        <f t="shared" si="47"/>
        <v>45</v>
      </c>
      <c r="T422" s="33">
        <f t="shared" si="47"/>
        <v>45</v>
      </c>
      <c r="U422" s="33">
        <f t="shared" si="47"/>
        <v>0</v>
      </c>
      <c r="V422" s="31">
        <f t="shared" si="47"/>
        <v>0</v>
      </c>
      <c r="W422" s="31"/>
      <c r="X422" s="31">
        <f>SUM(X412,X421)</f>
        <v>3188.5828000000001</v>
      </c>
    </row>
    <row r="423" spans="1:24">
      <c r="A423" s="12" t="s">
        <v>25</v>
      </c>
    </row>
    <row r="424" spans="1:24">
      <c r="A424" s="13" t="s">
        <v>568</v>
      </c>
    </row>
    <row r="425" spans="1:24">
      <c r="A425" s="68" t="s">
        <v>570</v>
      </c>
      <c r="B425" s="14"/>
      <c r="C425" s="16">
        <v>0</v>
      </c>
      <c r="D425" s="17">
        <v>1984</v>
      </c>
      <c r="E425" s="17">
        <v>0.7</v>
      </c>
      <c r="F425" s="16">
        <v>0</v>
      </c>
      <c r="G425" s="16">
        <v>0</v>
      </c>
      <c r="H425" s="18">
        <v>0</v>
      </c>
      <c r="I425" s="16">
        <v>0</v>
      </c>
      <c r="J425" s="16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0.96</v>
      </c>
      <c r="P425" s="16">
        <v>0</v>
      </c>
      <c r="Q425" s="16">
        <v>0</v>
      </c>
      <c r="R425" s="28">
        <v>-0.27</v>
      </c>
      <c r="S425" s="28">
        <v>-529.1</v>
      </c>
      <c r="T425" s="28">
        <v>-15.6</v>
      </c>
      <c r="U425" s="29">
        <v>0</v>
      </c>
      <c r="V425" s="16">
        <v>0</v>
      </c>
      <c r="W425" s="16">
        <v>0</v>
      </c>
      <c r="X425" s="16">
        <v>0</v>
      </c>
    </row>
    <row r="426" spans="1:24">
      <c r="A426" s="68" t="s">
        <v>572</v>
      </c>
      <c r="B426" s="14" t="s">
        <v>1187</v>
      </c>
      <c r="C426" s="16">
        <v>138</v>
      </c>
      <c r="D426" s="17">
        <v>1984</v>
      </c>
      <c r="E426" s="17">
        <v>1.8</v>
      </c>
      <c r="F426" s="16">
        <v>137.96166666667</v>
      </c>
      <c r="G426" s="16">
        <v>248.33099999999999</v>
      </c>
      <c r="H426" s="18">
        <v>0</v>
      </c>
      <c r="I426" s="16">
        <v>0</v>
      </c>
      <c r="J426" s="16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0.97</v>
      </c>
      <c r="P426" s="16">
        <v>138.18494845360999</v>
      </c>
      <c r="Q426" s="16">
        <v>134.0394</v>
      </c>
      <c r="R426" s="17">
        <v>0.83</v>
      </c>
      <c r="S426" s="17">
        <v>1643.1</v>
      </c>
      <c r="T426" s="17">
        <v>48.6</v>
      </c>
      <c r="U426" s="18">
        <v>0</v>
      </c>
      <c r="V426" s="16">
        <v>0</v>
      </c>
      <c r="W426" s="16">
        <v>137.70070000000001</v>
      </c>
      <c r="X426" s="16">
        <v>114.2916</v>
      </c>
    </row>
    <row r="427" spans="1:24">
      <c r="A427" s="68" t="s">
        <v>580</v>
      </c>
      <c r="B427" s="14"/>
      <c r="C427" s="16">
        <v>143</v>
      </c>
      <c r="D427" s="17">
        <v>1984</v>
      </c>
      <c r="E427" s="17">
        <v>1.7</v>
      </c>
      <c r="F427" s="16">
        <v>142.81494117647</v>
      </c>
      <c r="G427" s="16">
        <v>242.78540000000001</v>
      </c>
      <c r="H427" s="18">
        <v>0</v>
      </c>
      <c r="I427" s="16">
        <v>0</v>
      </c>
      <c r="J427" s="16">
        <v>0</v>
      </c>
      <c r="K427" s="18">
        <v>0</v>
      </c>
      <c r="L427" s="18">
        <v>0</v>
      </c>
      <c r="M427" s="18">
        <v>0</v>
      </c>
      <c r="N427" s="18">
        <v>0</v>
      </c>
      <c r="O427" s="17">
        <v>1.25</v>
      </c>
      <c r="P427" s="16">
        <v>143.37752</v>
      </c>
      <c r="Q427" s="16">
        <v>179.22190000000001</v>
      </c>
      <c r="R427" s="17">
        <v>0.44</v>
      </c>
      <c r="S427" s="17">
        <v>881.9</v>
      </c>
      <c r="T427" s="17">
        <v>26.1</v>
      </c>
      <c r="U427" s="18">
        <v>0</v>
      </c>
      <c r="V427" s="16">
        <v>0</v>
      </c>
      <c r="W427" s="16">
        <v>144.46250000000001</v>
      </c>
      <c r="X427" s="16">
        <v>63.563499999999998</v>
      </c>
    </row>
    <row r="428" spans="1:24">
      <c r="A428" s="68" t="s">
        <v>582</v>
      </c>
      <c r="B428" s="14"/>
      <c r="C428" s="16">
        <v>165</v>
      </c>
      <c r="D428" s="17">
        <v>1984</v>
      </c>
      <c r="E428" s="17">
        <v>0.22</v>
      </c>
      <c r="F428" s="16">
        <v>163.27500000000001</v>
      </c>
      <c r="G428" s="16">
        <v>35.920499999999997</v>
      </c>
      <c r="H428" s="18">
        <v>0</v>
      </c>
      <c r="I428" s="16">
        <v>0</v>
      </c>
      <c r="J428" s="16">
        <v>0</v>
      </c>
      <c r="K428" s="18">
        <v>0</v>
      </c>
      <c r="L428" s="18">
        <v>0</v>
      </c>
      <c r="M428" s="18">
        <v>0</v>
      </c>
      <c r="N428" s="18">
        <v>0</v>
      </c>
      <c r="O428" s="17">
        <v>0.15</v>
      </c>
      <c r="P428" s="16">
        <v>161.26</v>
      </c>
      <c r="Q428" s="16">
        <v>24.189</v>
      </c>
      <c r="R428" s="17">
        <v>7.0000000000000007E-2</v>
      </c>
      <c r="S428" s="17">
        <v>141.1</v>
      </c>
      <c r="T428" s="17">
        <v>4.2</v>
      </c>
      <c r="U428" s="18">
        <v>0</v>
      </c>
      <c r="V428" s="16">
        <v>0</v>
      </c>
      <c r="W428" s="16">
        <v>167.59289999999999</v>
      </c>
      <c r="X428" s="16">
        <v>11.7315</v>
      </c>
    </row>
    <row r="429" spans="1:24">
      <c r="A429" s="23" t="s">
        <v>583</v>
      </c>
      <c r="B429" s="24"/>
      <c r="C429" s="25"/>
      <c r="D429" s="26"/>
      <c r="E429" s="26">
        <f>SUM(E425:E428)</f>
        <v>4.42</v>
      </c>
      <c r="F429" s="25"/>
      <c r="G429" s="25">
        <f>SUM(G425:G428)</f>
        <v>527.03689999999995</v>
      </c>
      <c r="H429" s="27">
        <f>SUM(H425:H428)</f>
        <v>0</v>
      </c>
      <c r="I429" s="25"/>
      <c r="J429" s="25">
        <f t="shared" ref="J429:O429" si="48">SUM(J425:J428)</f>
        <v>0</v>
      </c>
      <c r="K429" s="27">
        <f t="shared" si="48"/>
        <v>0</v>
      </c>
      <c r="L429" s="27">
        <f t="shared" si="48"/>
        <v>0</v>
      </c>
      <c r="M429" s="27">
        <f t="shared" si="48"/>
        <v>0</v>
      </c>
      <c r="N429" s="27">
        <f t="shared" si="48"/>
        <v>0</v>
      </c>
      <c r="O429" s="26">
        <f t="shared" si="48"/>
        <v>3.33</v>
      </c>
      <c r="P429" s="25"/>
      <c r="Q429" s="25">
        <f t="shared" ref="Q429:V429" si="49">SUM(Q425:Q428)</f>
        <v>337.45030000000003</v>
      </c>
      <c r="R429" s="26">
        <f t="shared" si="49"/>
        <v>1.07</v>
      </c>
      <c r="S429" s="27">
        <f t="shared" si="49"/>
        <v>2137</v>
      </c>
      <c r="T429" s="26">
        <f t="shared" si="49"/>
        <v>63.3</v>
      </c>
      <c r="U429" s="27">
        <f t="shared" si="49"/>
        <v>0</v>
      </c>
      <c r="V429" s="25">
        <f t="shared" si="49"/>
        <v>0</v>
      </c>
      <c r="W429" s="25"/>
      <c r="X429" s="25">
        <f>SUM(X425:X428)</f>
        <v>189.5866</v>
      </c>
    </row>
    <row r="430" spans="1:24">
      <c r="A430" s="13" t="s">
        <v>584</v>
      </c>
    </row>
    <row r="431" spans="1:24">
      <c r="A431" s="68" t="s">
        <v>586</v>
      </c>
      <c r="B431" s="14"/>
      <c r="C431" s="16">
        <v>179</v>
      </c>
      <c r="D431" s="17">
        <v>1984</v>
      </c>
      <c r="E431" s="17">
        <v>0.52</v>
      </c>
      <c r="F431" s="16">
        <v>179</v>
      </c>
      <c r="G431" s="16">
        <v>93.08</v>
      </c>
      <c r="H431" s="18">
        <v>0</v>
      </c>
      <c r="I431" s="16">
        <v>0</v>
      </c>
      <c r="J431" s="16">
        <v>0</v>
      </c>
      <c r="K431" s="18">
        <v>0</v>
      </c>
      <c r="L431" s="18">
        <v>0</v>
      </c>
      <c r="M431" s="18">
        <v>0</v>
      </c>
      <c r="N431" s="18">
        <v>0</v>
      </c>
      <c r="O431" s="17">
        <v>0.52</v>
      </c>
      <c r="P431" s="16">
        <v>179</v>
      </c>
      <c r="Q431" s="16">
        <v>93.08</v>
      </c>
      <c r="R431" s="18">
        <v>0</v>
      </c>
      <c r="S431" s="18">
        <v>0</v>
      </c>
      <c r="T431" s="18">
        <v>0</v>
      </c>
      <c r="U431" s="18">
        <v>0</v>
      </c>
      <c r="V431" s="16">
        <v>0</v>
      </c>
      <c r="W431" s="16">
        <v>179</v>
      </c>
      <c r="X431" s="16">
        <v>0</v>
      </c>
    </row>
    <row r="432" spans="1:24">
      <c r="A432" s="68" t="s">
        <v>588</v>
      </c>
      <c r="B432" s="14" t="s">
        <v>1148</v>
      </c>
      <c r="C432" s="16">
        <v>161</v>
      </c>
      <c r="D432" s="17">
        <v>1984</v>
      </c>
      <c r="E432" s="17">
        <v>0.35</v>
      </c>
      <c r="F432" s="16">
        <v>160.126</v>
      </c>
      <c r="G432" s="16">
        <v>56.0441</v>
      </c>
      <c r="H432" s="18">
        <v>1</v>
      </c>
      <c r="I432" s="16">
        <v>161</v>
      </c>
      <c r="J432" s="16">
        <v>161</v>
      </c>
      <c r="K432" s="18">
        <v>0</v>
      </c>
      <c r="L432" s="18">
        <v>0</v>
      </c>
      <c r="M432" s="18">
        <v>0</v>
      </c>
      <c r="N432" s="18">
        <v>0</v>
      </c>
      <c r="O432" s="18">
        <v>0.97</v>
      </c>
      <c r="P432" s="16">
        <v>161.04979381442999</v>
      </c>
      <c r="Q432" s="16">
        <v>156.2183</v>
      </c>
      <c r="R432" s="17">
        <v>0.38</v>
      </c>
      <c r="S432" s="17">
        <v>749.4</v>
      </c>
      <c r="T432" s="17">
        <v>22.2</v>
      </c>
      <c r="U432" s="18">
        <v>0</v>
      </c>
      <c r="V432" s="16">
        <v>0</v>
      </c>
      <c r="W432" s="16">
        <v>160.06790000000001</v>
      </c>
      <c r="X432" s="16">
        <v>60.825800000000001</v>
      </c>
    </row>
    <row r="433" spans="1:24">
      <c r="A433" s="68" t="s">
        <v>590</v>
      </c>
      <c r="B433" s="14" t="s">
        <v>1045</v>
      </c>
      <c r="C433" s="16">
        <v>180</v>
      </c>
      <c r="D433" s="17">
        <v>1690.7</v>
      </c>
      <c r="E433" s="17">
        <v>1.44</v>
      </c>
      <c r="F433" s="16">
        <v>180.4</v>
      </c>
      <c r="G433" s="16">
        <v>259.77600000000001</v>
      </c>
      <c r="H433" s="18">
        <v>0</v>
      </c>
      <c r="I433" s="16">
        <v>0</v>
      </c>
      <c r="J433" s="16">
        <v>0</v>
      </c>
      <c r="K433" s="18">
        <v>0</v>
      </c>
      <c r="L433" s="18">
        <v>0</v>
      </c>
      <c r="M433" s="18">
        <v>0</v>
      </c>
      <c r="N433" s="18">
        <v>0</v>
      </c>
      <c r="O433" s="17">
        <v>0.55000000000000004</v>
      </c>
      <c r="P433" s="16">
        <v>179.18181818182001</v>
      </c>
      <c r="Q433" s="16">
        <v>98.55</v>
      </c>
      <c r="R433" s="17">
        <v>0.9</v>
      </c>
      <c r="S433" s="17">
        <v>1514.3</v>
      </c>
      <c r="T433" s="17">
        <v>44.8</v>
      </c>
      <c r="U433" s="18">
        <v>0</v>
      </c>
      <c r="V433" s="16">
        <v>0</v>
      </c>
      <c r="W433" s="16">
        <v>179.14</v>
      </c>
      <c r="X433" s="16">
        <v>161.226</v>
      </c>
    </row>
    <row r="434" spans="1:24">
      <c r="A434" s="68" t="s">
        <v>592</v>
      </c>
      <c r="B434" s="14" t="s">
        <v>1148</v>
      </c>
      <c r="C434" s="16">
        <v>161</v>
      </c>
      <c r="D434" s="17">
        <v>1984</v>
      </c>
      <c r="E434" s="17">
        <v>0.88</v>
      </c>
      <c r="F434" s="16">
        <v>161.25613636364</v>
      </c>
      <c r="G434" s="16">
        <v>141.90539999999999</v>
      </c>
      <c r="H434" s="18">
        <v>1</v>
      </c>
      <c r="I434" s="16">
        <v>161</v>
      </c>
      <c r="J434" s="16">
        <v>161</v>
      </c>
      <c r="K434" s="18">
        <v>0</v>
      </c>
      <c r="L434" s="18">
        <v>0</v>
      </c>
      <c r="M434" s="18">
        <v>0</v>
      </c>
      <c r="N434" s="18">
        <v>0</v>
      </c>
      <c r="O434" s="18">
        <v>0.97</v>
      </c>
      <c r="P434" s="16">
        <v>161.04979381442999</v>
      </c>
      <c r="Q434" s="16">
        <v>156.2183</v>
      </c>
      <c r="R434" s="17">
        <v>0.91</v>
      </c>
      <c r="S434" s="17">
        <v>1807.6</v>
      </c>
      <c r="T434" s="17">
        <v>53.5</v>
      </c>
      <c r="U434" s="18">
        <v>0</v>
      </c>
      <c r="V434" s="16">
        <v>0</v>
      </c>
      <c r="W434" s="16">
        <v>161.19460000000001</v>
      </c>
      <c r="X434" s="16">
        <v>146.68709999999999</v>
      </c>
    </row>
    <row r="435" spans="1:24">
      <c r="A435" s="68" t="s">
        <v>594</v>
      </c>
      <c r="B435" s="14" t="s">
        <v>1187</v>
      </c>
      <c r="C435" s="16">
        <v>168</v>
      </c>
      <c r="D435" s="17">
        <v>1689.6</v>
      </c>
      <c r="E435" s="17">
        <v>0.65</v>
      </c>
      <c r="F435" s="16">
        <v>168.41353846154001</v>
      </c>
      <c r="G435" s="16">
        <v>109.4688</v>
      </c>
      <c r="H435" s="18">
        <v>0</v>
      </c>
      <c r="I435" s="16">
        <v>0</v>
      </c>
      <c r="J435" s="16">
        <v>0</v>
      </c>
      <c r="K435" s="18">
        <v>0</v>
      </c>
      <c r="L435" s="18">
        <v>0</v>
      </c>
      <c r="M435" s="18">
        <v>0</v>
      </c>
      <c r="N435" s="18">
        <v>0</v>
      </c>
      <c r="O435" s="17">
        <v>0.44</v>
      </c>
      <c r="P435" s="16">
        <v>169.06909090908999</v>
      </c>
      <c r="Q435" s="16">
        <v>74.3904</v>
      </c>
      <c r="R435" s="17">
        <v>0.21</v>
      </c>
      <c r="S435" s="17">
        <v>352.7</v>
      </c>
      <c r="T435" s="17">
        <v>10.4</v>
      </c>
      <c r="U435" s="18">
        <v>0</v>
      </c>
      <c r="V435" s="16">
        <v>0</v>
      </c>
      <c r="W435" s="16">
        <v>167.04</v>
      </c>
      <c r="X435" s="16">
        <v>35.078400000000002</v>
      </c>
    </row>
    <row r="436" spans="1:24">
      <c r="A436" s="23" t="s">
        <v>595</v>
      </c>
      <c r="B436" s="24"/>
      <c r="C436" s="25"/>
      <c r="D436" s="26"/>
      <c r="E436" s="26">
        <f>SUM(E431:E435)</f>
        <v>3.84</v>
      </c>
      <c r="F436" s="25"/>
      <c r="G436" s="25">
        <f>SUM(G431:G435)</f>
        <v>660.27430000000004</v>
      </c>
      <c r="H436" s="27">
        <f>SUM(H431:H435)</f>
        <v>2</v>
      </c>
      <c r="I436" s="25"/>
      <c r="J436" s="25">
        <f t="shared" ref="J436:O436" si="50">SUM(J431:J435)</f>
        <v>322</v>
      </c>
      <c r="K436" s="27">
        <f t="shared" si="50"/>
        <v>0</v>
      </c>
      <c r="L436" s="27">
        <f t="shared" si="50"/>
        <v>0</v>
      </c>
      <c r="M436" s="27">
        <f t="shared" si="50"/>
        <v>0</v>
      </c>
      <c r="N436" s="27">
        <f t="shared" si="50"/>
        <v>0</v>
      </c>
      <c r="O436" s="26">
        <f t="shared" si="50"/>
        <v>3.45</v>
      </c>
      <c r="P436" s="25"/>
      <c r="Q436" s="25">
        <f t="shared" ref="Q436:V436" si="51">SUM(Q431:Q435)</f>
        <v>578.45699999999999</v>
      </c>
      <c r="R436" s="26">
        <f t="shared" si="51"/>
        <v>2.4</v>
      </c>
      <c r="S436" s="27">
        <f t="shared" si="51"/>
        <v>4424</v>
      </c>
      <c r="T436" s="26">
        <f t="shared" si="51"/>
        <v>130.9</v>
      </c>
      <c r="U436" s="27">
        <f t="shared" si="51"/>
        <v>0</v>
      </c>
      <c r="V436" s="25">
        <f t="shared" si="51"/>
        <v>0</v>
      </c>
      <c r="W436" s="25"/>
      <c r="X436" s="25">
        <f>SUM(X431:X435)</f>
        <v>403.81729999999999</v>
      </c>
    </row>
    <row r="437" spans="1:24">
      <c r="A437" s="10" t="s">
        <v>596</v>
      </c>
      <c r="B437" s="10"/>
      <c r="C437" s="31"/>
      <c r="D437" s="32"/>
      <c r="E437" s="32">
        <f>SUM(E429,E436)</f>
        <v>8.26</v>
      </c>
      <c r="F437" s="31"/>
      <c r="G437" s="31">
        <f>SUM(G429,G436)</f>
        <v>1187.3112000000001</v>
      </c>
      <c r="H437" s="33">
        <f>SUM(H429,H436)</f>
        <v>2</v>
      </c>
      <c r="I437" s="31"/>
      <c r="J437" s="31">
        <f t="shared" ref="J437:O437" si="52">SUM(J429,J436)</f>
        <v>322</v>
      </c>
      <c r="K437" s="33">
        <f t="shared" si="52"/>
        <v>0</v>
      </c>
      <c r="L437" s="33">
        <f t="shared" si="52"/>
        <v>0</v>
      </c>
      <c r="M437" s="33">
        <f t="shared" si="52"/>
        <v>0</v>
      </c>
      <c r="N437" s="33">
        <f t="shared" si="52"/>
        <v>0</v>
      </c>
      <c r="O437" s="32">
        <f t="shared" si="52"/>
        <v>6.78</v>
      </c>
      <c r="P437" s="31"/>
      <c r="Q437" s="31">
        <f t="shared" ref="Q437:V437" si="53">SUM(Q429,Q436)</f>
        <v>915.90729999999996</v>
      </c>
      <c r="R437" s="32">
        <f t="shared" si="53"/>
        <v>3.47</v>
      </c>
      <c r="S437" s="33">
        <f t="shared" si="53"/>
        <v>6561</v>
      </c>
      <c r="T437" s="32">
        <f t="shared" si="53"/>
        <v>194.2</v>
      </c>
      <c r="U437" s="33">
        <f t="shared" si="53"/>
        <v>0</v>
      </c>
      <c r="V437" s="31">
        <f t="shared" si="53"/>
        <v>0</v>
      </c>
      <c r="W437" s="31"/>
      <c r="X437" s="31">
        <f>SUM(X429,X436)</f>
        <v>593.40390000000002</v>
      </c>
    </row>
    <row r="438" spans="1:24">
      <c r="A438" s="12" t="s">
        <v>26</v>
      </c>
    </row>
    <row r="439" spans="1:24">
      <c r="A439" s="13" t="s">
        <v>597</v>
      </c>
    </row>
    <row r="440" spans="1:24">
      <c r="A440" s="68" t="s">
        <v>599</v>
      </c>
      <c r="B440" s="14"/>
      <c r="C440" s="16">
        <v>1.7854000000000001</v>
      </c>
      <c r="D440" s="17">
        <v>0</v>
      </c>
      <c r="E440" s="18">
        <v>177</v>
      </c>
      <c r="F440" s="16">
        <v>1.7854000000000001</v>
      </c>
      <c r="G440" s="16">
        <v>316.01580000000001</v>
      </c>
      <c r="H440" s="18">
        <v>480</v>
      </c>
      <c r="I440" s="16">
        <v>1.7854000000000001</v>
      </c>
      <c r="J440" s="16">
        <v>856.99199999999996</v>
      </c>
      <c r="K440" s="18">
        <v>0</v>
      </c>
      <c r="L440" s="18">
        <v>0</v>
      </c>
      <c r="M440" s="18">
        <v>0</v>
      </c>
      <c r="N440" s="18">
        <v>0</v>
      </c>
      <c r="O440" s="18">
        <v>230</v>
      </c>
      <c r="P440" s="16">
        <v>1.7854000000000001</v>
      </c>
      <c r="Q440" s="16">
        <v>410.642</v>
      </c>
      <c r="R440" s="18">
        <v>427</v>
      </c>
      <c r="S440" s="18">
        <v>0</v>
      </c>
      <c r="T440" s="18">
        <v>0</v>
      </c>
      <c r="U440" s="18">
        <v>0</v>
      </c>
      <c r="V440" s="16">
        <v>0</v>
      </c>
      <c r="W440" s="16">
        <v>1.7854000000000001</v>
      </c>
      <c r="X440" s="16">
        <v>762.36580000000004</v>
      </c>
    </row>
    <row r="441" spans="1:24">
      <c r="A441" s="68" t="s">
        <v>601</v>
      </c>
      <c r="B441" s="14"/>
      <c r="C441" s="16">
        <v>1.7854000000000001</v>
      </c>
      <c r="D441" s="17">
        <v>0</v>
      </c>
      <c r="E441" s="18">
        <v>179</v>
      </c>
      <c r="F441" s="16">
        <v>1.7854000000000001</v>
      </c>
      <c r="G441" s="16">
        <v>319.58659999999998</v>
      </c>
      <c r="H441" s="18">
        <v>0</v>
      </c>
      <c r="I441" s="16">
        <v>0</v>
      </c>
      <c r="J441" s="16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92</v>
      </c>
      <c r="P441" s="16">
        <v>1.7854000000000001</v>
      </c>
      <c r="Q441" s="16">
        <v>164.2568</v>
      </c>
      <c r="R441" s="18">
        <v>87</v>
      </c>
      <c r="S441" s="18">
        <v>0</v>
      </c>
      <c r="T441" s="18">
        <v>0</v>
      </c>
      <c r="U441" s="18">
        <v>0</v>
      </c>
      <c r="V441" s="16">
        <v>0</v>
      </c>
      <c r="W441" s="16">
        <v>1.7854000000000001</v>
      </c>
      <c r="X441" s="16">
        <v>155.32980000000001</v>
      </c>
    </row>
    <row r="442" spans="1:24">
      <c r="A442" s="68" t="s">
        <v>603</v>
      </c>
      <c r="B442" s="14"/>
      <c r="C442" s="16">
        <v>1.7854000000000001</v>
      </c>
      <c r="D442" s="17">
        <v>0</v>
      </c>
      <c r="E442" s="18">
        <v>662</v>
      </c>
      <c r="F442" s="16">
        <v>1.7854000000000001</v>
      </c>
      <c r="G442" s="16">
        <v>1181.9348</v>
      </c>
      <c r="H442" s="18">
        <v>288</v>
      </c>
      <c r="I442" s="16">
        <v>1.7854000000000001</v>
      </c>
      <c r="J442" s="16">
        <v>514.1952</v>
      </c>
      <c r="K442" s="18">
        <v>0</v>
      </c>
      <c r="L442" s="18">
        <v>0</v>
      </c>
      <c r="M442" s="18">
        <v>0</v>
      </c>
      <c r="N442" s="18">
        <v>0</v>
      </c>
      <c r="O442" s="18">
        <v>397</v>
      </c>
      <c r="P442" s="16">
        <v>1.7854000000000001</v>
      </c>
      <c r="Q442" s="16">
        <v>708.80380000000002</v>
      </c>
      <c r="R442" s="18">
        <v>553</v>
      </c>
      <c r="S442" s="18">
        <v>0</v>
      </c>
      <c r="T442" s="18">
        <v>0</v>
      </c>
      <c r="U442" s="18">
        <v>0</v>
      </c>
      <c r="V442" s="16">
        <v>0</v>
      </c>
      <c r="W442" s="16">
        <v>1.7854000000000001</v>
      </c>
      <c r="X442" s="16">
        <v>987.32619999999997</v>
      </c>
    </row>
    <row r="443" spans="1:24">
      <c r="A443" s="68" t="s">
        <v>605</v>
      </c>
      <c r="B443" s="14"/>
      <c r="C443" s="16">
        <v>1.79</v>
      </c>
      <c r="D443" s="17">
        <v>0</v>
      </c>
      <c r="E443" s="18">
        <v>555</v>
      </c>
      <c r="F443" s="16">
        <v>1.79</v>
      </c>
      <c r="G443" s="16">
        <v>993.45</v>
      </c>
      <c r="H443" s="18">
        <v>0</v>
      </c>
      <c r="I443" s="16">
        <v>0</v>
      </c>
      <c r="J443" s="16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555</v>
      </c>
      <c r="P443" s="16">
        <v>1.79</v>
      </c>
      <c r="Q443" s="16">
        <v>993.45</v>
      </c>
      <c r="R443" s="18">
        <v>0</v>
      </c>
      <c r="S443" s="18">
        <v>0</v>
      </c>
      <c r="T443" s="18">
        <v>0</v>
      </c>
      <c r="U443" s="18">
        <v>0</v>
      </c>
      <c r="V443" s="16">
        <v>0</v>
      </c>
      <c r="W443" s="16">
        <v>1.79</v>
      </c>
      <c r="X443" s="16">
        <v>0</v>
      </c>
    </row>
    <row r="444" spans="1:24">
      <c r="A444" s="68" t="s">
        <v>607</v>
      </c>
      <c r="B444" s="14"/>
      <c r="C444" s="16">
        <v>1.79</v>
      </c>
      <c r="D444" s="17">
        <v>0</v>
      </c>
      <c r="E444" s="18">
        <v>96</v>
      </c>
      <c r="F444" s="16">
        <v>1.79</v>
      </c>
      <c r="G444" s="16">
        <v>171.84</v>
      </c>
      <c r="H444" s="18">
        <v>0</v>
      </c>
      <c r="I444" s="16">
        <v>0</v>
      </c>
      <c r="J444" s="16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57</v>
      </c>
      <c r="P444" s="16">
        <v>1.79</v>
      </c>
      <c r="Q444" s="16">
        <v>102.03</v>
      </c>
      <c r="R444" s="18">
        <v>39</v>
      </c>
      <c r="S444" s="18">
        <v>0</v>
      </c>
      <c r="T444" s="18">
        <v>0</v>
      </c>
      <c r="U444" s="18">
        <v>0</v>
      </c>
      <c r="V444" s="16">
        <v>0</v>
      </c>
      <c r="W444" s="16">
        <v>1.79</v>
      </c>
      <c r="X444" s="16">
        <v>69.81</v>
      </c>
    </row>
    <row r="445" spans="1:24">
      <c r="A445" s="68" t="s">
        <v>609</v>
      </c>
      <c r="B445" s="14"/>
      <c r="C445" s="16">
        <v>1.7854000000000001</v>
      </c>
      <c r="D445" s="17">
        <v>0</v>
      </c>
      <c r="E445" s="18">
        <v>161</v>
      </c>
      <c r="F445" s="16">
        <v>1.7854000000000001</v>
      </c>
      <c r="G445" s="16">
        <v>287.44940000000003</v>
      </c>
      <c r="H445" s="18">
        <v>0</v>
      </c>
      <c r="I445" s="16">
        <v>0</v>
      </c>
      <c r="J445" s="16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153</v>
      </c>
      <c r="P445" s="16">
        <v>1.7854000000000001</v>
      </c>
      <c r="Q445" s="16">
        <v>273.1662</v>
      </c>
      <c r="R445" s="18">
        <v>8</v>
      </c>
      <c r="S445" s="18">
        <v>0</v>
      </c>
      <c r="T445" s="18">
        <v>0</v>
      </c>
      <c r="U445" s="18">
        <v>0</v>
      </c>
      <c r="V445" s="16">
        <v>0</v>
      </c>
      <c r="W445" s="16">
        <v>1.7854000000000001</v>
      </c>
      <c r="X445" s="16">
        <v>14.283200000000001</v>
      </c>
    </row>
    <row r="446" spans="1:24">
      <c r="A446" s="23" t="s">
        <v>610</v>
      </c>
      <c r="B446" s="24"/>
      <c r="C446" s="25"/>
      <c r="D446" s="26"/>
      <c r="E446" s="27">
        <f>SUM(E440:E445)</f>
        <v>1830</v>
      </c>
      <c r="F446" s="25"/>
      <c r="G446" s="25">
        <f>SUM(G440:G445)</f>
        <v>3270.2766000000001</v>
      </c>
      <c r="H446" s="27">
        <f>SUM(H440:H445)</f>
        <v>768</v>
      </c>
      <c r="I446" s="25"/>
      <c r="J446" s="25">
        <f t="shared" ref="J446:O446" si="54">SUM(J440:J445)</f>
        <v>1371.1872000000001</v>
      </c>
      <c r="K446" s="27">
        <f t="shared" si="54"/>
        <v>0</v>
      </c>
      <c r="L446" s="27">
        <f t="shared" si="54"/>
        <v>0</v>
      </c>
      <c r="M446" s="27">
        <f t="shared" si="54"/>
        <v>0</v>
      </c>
      <c r="N446" s="27">
        <f t="shared" si="54"/>
        <v>0</v>
      </c>
      <c r="O446" s="27">
        <f t="shared" si="54"/>
        <v>1484</v>
      </c>
      <c r="P446" s="25"/>
      <c r="Q446" s="25">
        <f t="shared" ref="Q446:V446" si="55">SUM(Q440:Q445)</f>
        <v>2652.3488000000002</v>
      </c>
      <c r="R446" s="27">
        <f t="shared" si="55"/>
        <v>1114</v>
      </c>
      <c r="S446" s="27">
        <f t="shared" si="55"/>
        <v>0</v>
      </c>
      <c r="T446" s="27">
        <f t="shared" si="55"/>
        <v>0</v>
      </c>
      <c r="U446" s="27">
        <f t="shared" si="55"/>
        <v>0</v>
      </c>
      <c r="V446" s="25">
        <f t="shared" si="55"/>
        <v>0</v>
      </c>
      <c r="W446" s="25"/>
      <c r="X446" s="25">
        <f>SUM(X440:X445)</f>
        <v>1989.115</v>
      </c>
    </row>
    <row r="447" spans="1:24">
      <c r="A447" s="10" t="s">
        <v>611</v>
      </c>
      <c r="B447" s="10"/>
      <c r="C447" s="31"/>
      <c r="D447" s="32"/>
      <c r="E447" s="33">
        <f>SUM(E446)</f>
        <v>1830</v>
      </c>
      <c r="F447" s="31"/>
      <c r="G447" s="31">
        <f>SUM(G446)</f>
        <v>3270.2766000000001</v>
      </c>
      <c r="H447" s="33">
        <f>SUM(H446)</f>
        <v>768</v>
      </c>
      <c r="I447" s="31"/>
      <c r="J447" s="31">
        <f t="shared" ref="J447:O447" si="56">SUM(J446)</f>
        <v>1371.1872000000001</v>
      </c>
      <c r="K447" s="33">
        <f t="shared" si="56"/>
        <v>0</v>
      </c>
      <c r="L447" s="33">
        <f t="shared" si="56"/>
        <v>0</v>
      </c>
      <c r="M447" s="33">
        <f t="shared" si="56"/>
        <v>0</v>
      </c>
      <c r="N447" s="33">
        <f t="shared" si="56"/>
        <v>0</v>
      </c>
      <c r="O447" s="33">
        <f t="shared" si="56"/>
        <v>1484</v>
      </c>
      <c r="P447" s="31"/>
      <c r="Q447" s="31">
        <f t="shared" ref="Q447:V447" si="57">SUM(Q446)</f>
        <v>2652.3488000000002</v>
      </c>
      <c r="R447" s="33">
        <f t="shared" si="57"/>
        <v>1114</v>
      </c>
      <c r="S447" s="33">
        <f t="shared" si="57"/>
        <v>0</v>
      </c>
      <c r="T447" s="33">
        <f t="shared" si="57"/>
        <v>0</v>
      </c>
      <c r="U447" s="33">
        <f t="shared" si="57"/>
        <v>0</v>
      </c>
      <c r="V447" s="31">
        <f t="shared" si="57"/>
        <v>0</v>
      </c>
      <c r="W447" s="31"/>
      <c r="X447" s="31">
        <f>SUM(X446)</f>
        <v>1989.115</v>
      </c>
    </row>
    <row r="448" spans="1:24">
      <c r="A448" s="12" t="s">
        <v>27</v>
      </c>
    </row>
    <row r="449" spans="1:24">
      <c r="A449" s="13" t="s">
        <v>612</v>
      </c>
    </row>
    <row r="450" spans="1:24">
      <c r="A450" s="68" t="s">
        <v>614</v>
      </c>
      <c r="B450" s="14"/>
      <c r="C450" s="16">
        <v>1.25</v>
      </c>
      <c r="D450" s="17">
        <v>1</v>
      </c>
      <c r="E450" s="18">
        <v>459</v>
      </c>
      <c r="F450" s="16">
        <v>1.25</v>
      </c>
      <c r="G450" s="16">
        <v>573.75</v>
      </c>
      <c r="H450" s="18">
        <v>840</v>
      </c>
      <c r="I450" s="16">
        <v>1.25</v>
      </c>
      <c r="J450" s="16">
        <v>1050</v>
      </c>
      <c r="K450" s="18">
        <v>0</v>
      </c>
      <c r="L450" s="18">
        <v>0</v>
      </c>
      <c r="M450" s="18">
        <v>0</v>
      </c>
      <c r="N450" s="18">
        <v>0</v>
      </c>
      <c r="O450" s="18">
        <v>449</v>
      </c>
      <c r="P450" s="16">
        <v>1.25</v>
      </c>
      <c r="Q450" s="16">
        <v>561.25</v>
      </c>
      <c r="R450" s="18">
        <v>850</v>
      </c>
      <c r="S450" s="18">
        <v>850</v>
      </c>
      <c r="T450" s="18">
        <v>850</v>
      </c>
      <c r="U450" s="18">
        <v>0</v>
      </c>
      <c r="V450" s="16">
        <v>0</v>
      </c>
      <c r="W450" s="16">
        <v>1.25</v>
      </c>
      <c r="X450" s="16">
        <v>1062.5</v>
      </c>
    </row>
    <row r="451" spans="1:24">
      <c r="A451" s="23" t="s">
        <v>615</v>
      </c>
      <c r="B451" s="24"/>
      <c r="C451" s="25"/>
      <c r="D451" s="26"/>
      <c r="E451" s="27">
        <f>SUM(E450:E450)</f>
        <v>459</v>
      </c>
      <c r="F451" s="25"/>
      <c r="G451" s="25">
        <f>SUM(G450:G450)</f>
        <v>573.75</v>
      </c>
      <c r="H451" s="27">
        <f>SUM(H450:H450)</f>
        <v>840</v>
      </c>
      <c r="I451" s="25"/>
      <c r="J451" s="25">
        <f t="shared" ref="J451:O451" si="58">SUM(J450:J450)</f>
        <v>1050</v>
      </c>
      <c r="K451" s="27">
        <f t="shared" si="58"/>
        <v>0</v>
      </c>
      <c r="L451" s="27">
        <f t="shared" si="58"/>
        <v>0</v>
      </c>
      <c r="M451" s="27">
        <f t="shared" si="58"/>
        <v>0</v>
      </c>
      <c r="N451" s="27">
        <f t="shared" si="58"/>
        <v>0</v>
      </c>
      <c r="O451" s="27">
        <f t="shared" si="58"/>
        <v>449</v>
      </c>
      <c r="P451" s="25"/>
      <c r="Q451" s="25">
        <f t="shared" ref="Q451:V451" si="59">SUM(Q450:Q450)</f>
        <v>561.25</v>
      </c>
      <c r="R451" s="27">
        <f t="shared" si="59"/>
        <v>850</v>
      </c>
      <c r="S451" s="27">
        <f t="shared" si="59"/>
        <v>850</v>
      </c>
      <c r="T451" s="27">
        <f t="shared" si="59"/>
        <v>850</v>
      </c>
      <c r="U451" s="27">
        <f t="shared" si="59"/>
        <v>0</v>
      </c>
      <c r="V451" s="25">
        <f t="shared" si="59"/>
        <v>0</v>
      </c>
      <c r="W451" s="25"/>
      <c r="X451" s="25">
        <f>SUM(X450:X450)</f>
        <v>1062.5</v>
      </c>
    </row>
    <row r="452" spans="1:24">
      <c r="A452" s="10" t="s">
        <v>616</v>
      </c>
      <c r="B452" s="10"/>
      <c r="C452" s="31"/>
      <c r="D452" s="32"/>
      <c r="E452" s="33">
        <f>SUM(E451)</f>
        <v>459</v>
      </c>
      <c r="F452" s="31"/>
      <c r="G452" s="31">
        <f>SUM(G451)</f>
        <v>573.75</v>
      </c>
      <c r="H452" s="33">
        <f>SUM(H451)</f>
        <v>840</v>
      </c>
      <c r="I452" s="31"/>
      <c r="J452" s="31">
        <f t="shared" ref="J452:O452" si="60">SUM(J451)</f>
        <v>1050</v>
      </c>
      <c r="K452" s="33">
        <f t="shared" si="60"/>
        <v>0</v>
      </c>
      <c r="L452" s="33">
        <f t="shared" si="60"/>
        <v>0</v>
      </c>
      <c r="M452" s="33">
        <f t="shared" si="60"/>
        <v>0</v>
      </c>
      <c r="N452" s="33">
        <f t="shared" si="60"/>
        <v>0</v>
      </c>
      <c r="O452" s="33">
        <f t="shared" si="60"/>
        <v>449</v>
      </c>
      <c r="P452" s="31"/>
      <c r="Q452" s="31">
        <f t="shared" ref="Q452:V452" si="61">SUM(Q451)</f>
        <v>561.25</v>
      </c>
      <c r="R452" s="33">
        <f t="shared" si="61"/>
        <v>850</v>
      </c>
      <c r="S452" s="33">
        <f t="shared" si="61"/>
        <v>850</v>
      </c>
      <c r="T452" s="33">
        <f t="shared" si="61"/>
        <v>850</v>
      </c>
      <c r="U452" s="33">
        <f t="shared" si="61"/>
        <v>0</v>
      </c>
      <c r="V452" s="31">
        <f t="shared" si="61"/>
        <v>0</v>
      </c>
      <c r="W452" s="31"/>
      <c r="X452" s="31">
        <f>SUM(X451)</f>
        <v>1062.5</v>
      </c>
    </row>
    <row r="453" spans="1:24">
      <c r="A453" s="12" t="s">
        <v>1190</v>
      </c>
    </row>
    <row r="454" spans="1:24">
      <c r="A454" s="13" t="s">
        <v>1191</v>
      </c>
      <c r="B454" s="14"/>
      <c r="C454" s="16">
        <v>85.6</v>
      </c>
      <c r="D454" s="17">
        <v>640</v>
      </c>
      <c r="E454" s="17">
        <v>4.5999999999999996</v>
      </c>
      <c r="F454" s="16">
        <v>85.6</v>
      </c>
      <c r="G454" s="16">
        <v>393.76</v>
      </c>
      <c r="H454" s="17">
        <v>-0.5</v>
      </c>
      <c r="I454" s="16">
        <v>85.6</v>
      </c>
      <c r="J454" s="16">
        <v>-42.8</v>
      </c>
      <c r="K454" s="18">
        <v>0</v>
      </c>
      <c r="L454" s="18">
        <v>0</v>
      </c>
      <c r="M454" s="18">
        <v>0</v>
      </c>
      <c r="N454" s="18">
        <v>0</v>
      </c>
      <c r="O454" s="17">
        <v>4.0999999999999996</v>
      </c>
      <c r="P454" s="16">
        <v>85.6</v>
      </c>
      <c r="Q454" s="16">
        <v>350.96</v>
      </c>
      <c r="R454" s="18">
        <v>0</v>
      </c>
      <c r="S454" s="18">
        <v>0</v>
      </c>
      <c r="T454" s="18">
        <v>0</v>
      </c>
      <c r="U454" s="18">
        <v>0</v>
      </c>
      <c r="V454" s="16">
        <v>0</v>
      </c>
      <c r="W454" s="16">
        <v>85.6</v>
      </c>
      <c r="X454" s="16">
        <v>0</v>
      </c>
    </row>
    <row r="455" spans="1:24">
      <c r="A455" s="13" t="s">
        <v>1192</v>
      </c>
      <c r="B455" s="14"/>
      <c r="C455" s="16">
        <v>85.6</v>
      </c>
      <c r="D455" s="17">
        <v>640</v>
      </c>
      <c r="E455" s="17">
        <v>0.8</v>
      </c>
      <c r="F455" s="16">
        <v>85.6</v>
      </c>
      <c r="G455" s="16">
        <v>68.48</v>
      </c>
      <c r="H455" s="18">
        <v>0</v>
      </c>
      <c r="I455" s="16">
        <v>0</v>
      </c>
      <c r="J455" s="16">
        <v>0</v>
      </c>
      <c r="K455" s="18">
        <v>0</v>
      </c>
      <c r="L455" s="18">
        <v>0</v>
      </c>
      <c r="M455" s="18">
        <v>0</v>
      </c>
      <c r="N455" s="18">
        <v>0</v>
      </c>
      <c r="O455" s="17">
        <v>0.8</v>
      </c>
      <c r="P455" s="16">
        <v>85.6</v>
      </c>
      <c r="Q455" s="16">
        <v>68.48</v>
      </c>
      <c r="R455" s="18">
        <v>0</v>
      </c>
      <c r="S455" s="18">
        <v>0</v>
      </c>
      <c r="T455" s="18">
        <v>0</v>
      </c>
      <c r="U455" s="18">
        <v>0</v>
      </c>
      <c r="V455" s="16">
        <v>0</v>
      </c>
      <c r="W455" s="16">
        <v>85.6</v>
      </c>
      <c r="X455" s="16">
        <v>0</v>
      </c>
    </row>
    <row r="456" spans="1:24">
      <c r="A456" s="13" t="s">
        <v>1193</v>
      </c>
      <c r="B456" s="14"/>
      <c r="C456" s="16">
        <v>85.6</v>
      </c>
      <c r="D456" s="17">
        <v>640</v>
      </c>
      <c r="E456" s="17">
        <v>2.7</v>
      </c>
      <c r="F456" s="16">
        <v>85.6</v>
      </c>
      <c r="G456" s="16">
        <v>231.12</v>
      </c>
      <c r="H456" s="17">
        <v>-0.7</v>
      </c>
      <c r="I456" s="30">
        <v>85.6</v>
      </c>
      <c r="J456" s="16">
        <v>-59.92</v>
      </c>
      <c r="K456" s="18">
        <v>0</v>
      </c>
      <c r="L456" s="18">
        <v>0</v>
      </c>
      <c r="M456" s="18">
        <v>0</v>
      </c>
      <c r="N456" s="18">
        <v>0</v>
      </c>
      <c r="O456" s="18">
        <v>2</v>
      </c>
      <c r="P456" s="16">
        <v>85.6</v>
      </c>
      <c r="Q456" s="16">
        <v>171.2</v>
      </c>
      <c r="R456" s="18">
        <v>0</v>
      </c>
      <c r="S456" s="18">
        <v>0</v>
      </c>
      <c r="T456" s="18">
        <v>0</v>
      </c>
      <c r="U456" s="18">
        <v>0</v>
      </c>
      <c r="V456" s="16">
        <v>0</v>
      </c>
      <c r="W456" s="16">
        <v>85.6</v>
      </c>
      <c r="X456" s="16">
        <v>0</v>
      </c>
    </row>
    <row r="457" spans="1:24">
      <c r="A457" s="13" t="s">
        <v>1194</v>
      </c>
      <c r="B457" s="14"/>
      <c r="C457" s="16">
        <v>90</v>
      </c>
      <c r="D457" s="17">
        <v>384</v>
      </c>
      <c r="E457" s="17">
        <v>5.4</v>
      </c>
      <c r="F457" s="16">
        <v>90</v>
      </c>
      <c r="G457" s="16">
        <v>486</v>
      </c>
      <c r="H457" s="17">
        <v>0.7</v>
      </c>
      <c r="I457" s="16">
        <v>90</v>
      </c>
      <c r="J457" s="16">
        <v>63</v>
      </c>
      <c r="K457" s="18">
        <v>0</v>
      </c>
      <c r="L457" s="18">
        <v>0</v>
      </c>
      <c r="M457" s="18">
        <v>0</v>
      </c>
      <c r="N457" s="18">
        <v>0</v>
      </c>
      <c r="O457" s="17">
        <v>6.1</v>
      </c>
      <c r="P457" s="16">
        <v>90</v>
      </c>
      <c r="Q457" s="16">
        <v>549</v>
      </c>
      <c r="R457" s="18">
        <v>0</v>
      </c>
      <c r="S457" s="18">
        <v>0</v>
      </c>
      <c r="T457" s="18">
        <v>0</v>
      </c>
      <c r="U457" s="18">
        <v>0</v>
      </c>
      <c r="V457" s="16">
        <v>0</v>
      </c>
      <c r="W457" s="16">
        <v>90</v>
      </c>
      <c r="X457" s="16">
        <v>0</v>
      </c>
    </row>
    <row r="458" spans="1:24">
      <c r="A458" s="13" t="s">
        <v>1195</v>
      </c>
      <c r="B458" s="14"/>
      <c r="C458" s="16">
        <v>90</v>
      </c>
      <c r="D458" s="17">
        <v>640</v>
      </c>
      <c r="E458" s="17">
        <v>2.5</v>
      </c>
      <c r="F458" s="16">
        <v>90</v>
      </c>
      <c r="G458" s="16">
        <v>225</v>
      </c>
      <c r="H458" s="17">
        <v>-0.4</v>
      </c>
      <c r="I458" s="16">
        <v>90</v>
      </c>
      <c r="J458" s="16">
        <v>-36</v>
      </c>
      <c r="K458" s="18">
        <v>0</v>
      </c>
      <c r="L458" s="18">
        <v>0</v>
      </c>
      <c r="M458" s="18">
        <v>0</v>
      </c>
      <c r="N458" s="18">
        <v>0</v>
      </c>
      <c r="O458" s="17">
        <v>2.1</v>
      </c>
      <c r="P458" s="16">
        <v>90</v>
      </c>
      <c r="Q458" s="16">
        <v>189</v>
      </c>
      <c r="R458" s="18">
        <v>0</v>
      </c>
      <c r="S458" s="18">
        <v>0</v>
      </c>
      <c r="T458" s="18">
        <v>0</v>
      </c>
      <c r="U458" s="18">
        <v>0</v>
      </c>
      <c r="V458" s="16">
        <v>0</v>
      </c>
      <c r="W458" s="16">
        <v>90</v>
      </c>
      <c r="X458" s="16">
        <v>0</v>
      </c>
    </row>
    <row r="459" spans="1:24">
      <c r="A459" s="13" t="s">
        <v>1196</v>
      </c>
      <c r="B459" s="14"/>
      <c r="C459" s="16">
        <v>57.25</v>
      </c>
      <c r="D459" s="17">
        <v>384</v>
      </c>
      <c r="E459" s="17">
        <v>2.1</v>
      </c>
      <c r="F459" s="16">
        <v>57.25</v>
      </c>
      <c r="G459" s="16">
        <v>120.22499999999999</v>
      </c>
      <c r="H459" s="17">
        <v>0.6</v>
      </c>
      <c r="I459" s="30">
        <v>57.25</v>
      </c>
      <c r="J459" s="16">
        <v>34.35</v>
      </c>
      <c r="K459" s="18">
        <v>0</v>
      </c>
      <c r="L459" s="18">
        <v>0</v>
      </c>
      <c r="M459" s="18">
        <v>0</v>
      </c>
      <c r="N459" s="18">
        <v>0</v>
      </c>
      <c r="O459" s="17">
        <v>2.7</v>
      </c>
      <c r="P459" s="16">
        <v>57.25</v>
      </c>
      <c r="Q459" s="16">
        <v>154.57499999999999</v>
      </c>
      <c r="R459" s="18">
        <v>0</v>
      </c>
      <c r="S459" s="18">
        <v>0</v>
      </c>
      <c r="T459" s="18">
        <v>0</v>
      </c>
      <c r="U459" s="18">
        <v>0</v>
      </c>
      <c r="V459" s="16">
        <v>0</v>
      </c>
      <c r="W459" s="16">
        <v>57.25</v>
      </c>
      <c r="X459" s="16">
        <v>0</v>
      </c>
    </row>
    <row r="460" spans="1:24">
      <c r="A460" s="13" t="s">
        <v>1197</v>
      </c>
      <c r="B460" s="14"/>
      <c r="C460" s="16">
        <v>57.25</v>
      </c>
      <c r="D460" s="17">
        <v>384</v>
      </c>
      <c r="E460" s="17">
        <v>1.4</v>
      </c>
      <c r="F460" s="16">
        <v>57.25</v>
      </c>
      <c r="G460" s="16">
        <v>80.150000000000006</v>
      </c>
      <c r="H460" s="17">
        <v>0.6</v>
      </c>
      <c r="I460" s="30">
        <v>57.25</v>
      </c>
      <c r="J460" s="16">
        <v>34.35</v>
      </c>
      <c r="K460" s="18">
        <v>0</v>
      </c>
      <c r="L460" s="18">
        <v>0</v>
      </c>
      <c r="M460" s="18">
        <v>0</v>
      </c>
      <c r="N460" s="18">
        <v>0</v>
      </c>
      <c r="O460" s="18">
        <v>2</v>
      </c>
      <c r="P460" s="16">
        <v>57.25</v>
      </c>
      <c r="Q460" s="16">
        <v>114.5</v>
      </c>
      <c r="R460" s="18">
        <v>0</v>
      </c>
      <c r="S460" s="18">
        <v>0</v>
      </c>
      <c r="T460" s="18">
        <v>0</v>
      </c>
      <c r="U460" s="18">
        <v>0</v>
      </c>
      <c r="V460" s="16">
        <v>0</v>
      </c>
      <c r="W460" s="16">
        <v>57.25</v>
      </c>
      <c r="X460" s="16">
        <v>0</v>
      </c>
    </row>
    <row r="461" spans="1:24">
      <c r="A461" s="13" t="s">
        <v>1198</v>
      </c>
      <c r="B461" s="14"/>
      <c r="C461" s="16">
        <v>80</v>
      </c>
      <c r="D461" s="17">
        <v>640</v>
      </c>
      <c r="E461" s="17">
        <v>3.7</v>
      </c>
      <c r="F461" s="16">
        <v>80</v>
      </c>
      <c r="G461" s="16">
        <v>296</v>
      </c>
      <c r="H461" s="17">
        <v>-1.3</v>
      </c>
      <c r="I461" s="16">
        <v>80</v>
      </c>
      <c r="J461" s="16">
        <v>-104</v>
      </c>
      <c r="K461" s="18">
        <v>0</v>
      </c>
      <c r="L461" s="18">
        <v>0</v>
      </c>
      <c r="M461" s="18">
        <v>0</v>
      </c>
      <c r="N461" s="18">
        <v>0</v>
      </c>
      <c r="O461" s="17">
        <v>2.4</v>
      </c>
      <c r="P461" s="16">
        <v>80</v>
      </c>
      <c r="Q461" s="16">
        <v>192</v>
      </c>
      <c r="R461" s="18">
        <v>0</v>
      </c>
      <c r="S461" s="18">
        <v>0</v>
      </c>
      <c r="T461" s="18">
        <v>0</v>
      </c>
      <c r="U461" s="18">
        <v>0</v>
      </c>
      <c r="V461" s="16">
        <v>0</v>
      </c>
      <c r="W461" s="16">
        <v>80</v>
      </c>
      <c r="X461" s="16">
        <v>0</v>
      </c>
    </row>
    <row r="462" spans="1:24">
      <c r="A462" s="13" t="s">
        <v>1199</v>
      </c>
      <c r="B462" s="14"/>
      <c r="C462" s="16">
        <v>85.6</v>
      </c>
      <c r="D462" s="17">
        <v>640</v>
      </c>
      <c r="E462" s="17">
        <v>5.8</v>
      </c>
      <c r="F462" s="16">
        <v>85.6</v>
      </c>
      <c r="G462" s="16">
        <v>496.48</v>
      </c>
      <c r="H462" s="18">
        <v>1</v>
      </c>
      <c r="I462" s="16">
        <v>85.6</v>
      </c>
      <c r="J462" s="16">
        <v>85.6</v>
      </c>
      <c r="K462" s="18">
        <v>0</v>
      </c>
      <c r="L462" s="18">
        <v>0</v>
      </c>
      <c r="M462" s="18">
        <v>0</v>
      </c>
      <c r="N462" s="18">
        <v>0</v>
      </c>
      <c r="O462" s="17">
        <v>6.8</v>
      </c>
      <c r="P462" s="16">
        <v>85.6</v>
      </c>
      <c r="Q462" s="16">
        <v>582.08000000000004</v>
      </c>
      <c r="R462" s="18">
        <v>0</v>
      </c>
      <c r="S462" s="18">
        <v>0</v>
      </c>
      <c r="T462" s="18">
        <v>0</v>
      </c>
      <c r="U462" s="18">
        <v>0</v>
      </c>
      <c r="V462" s="16">
        <v>0</v>
      </c>
      <c r="W462" s="16">
        <v>85.6</v>
      </c>
      <c r="X462" s="16">
        <v>0</v>
      </c>
    </row>
    <row r="463" spans="1:24">
      <c r="A463" s="10" t="s">
        <v>1200</v>
      </c>
      <c r="B463" s="10"/>
      <c r="C463" s="31"/>
      <c r="D463" s="32"/>
      <c r="E463" s="33">
        <f>SUM(E454:E462)</f>
        <v>29</v>
      </c>
      <c r="F463" s="31"/>
      <c r="G463" s="31">
        <f>SUM(G454:G462)</f>
        <v>2397.2150000000001</v>
      </c>
      <c r="H463" s="33">
        <f>SUM(H454:H462)</f>
        <v>0</v>
      </c>
      <c r="I463" s="31"/>
      <c r="J463" s="31">
        <f t="shared" ref="J463:O463" si="62">SUM(J454:J462)</f>
        <v>-25.42</v>
      </c>
      <c r="K463" s="33">
        <f t="shared" si="62"/>
        <v>0</v>
      </c>
      <c r="L463" s="33">
        <f t="shared" si="62"/>
        <v>0</v>
      </c>
      <c r="M463" s="33">
        <f t="shared" si="62"/>
        <v>0</v>
      </c>
      <c r="N463" s="33">
        <f t="shared" si="62"/>
        <v>0</v>
      </c>
      <c r="O463" s="33">
        <f t="shared" si="62"/>
        <v>29</v>
      </c>
      <c r="P463" s="31"/>
      <c r="Q463" s="31">
        <f t="shared" ref="Q463:V463" si="63">SUM(Q454:Q462)</f>
        <v>2371.7950000000001</v>
      </c>
      <c r="R463" s="33">
        <f t="shared" si="63"/>
        <v>0</v>
      </c>
      <c r="S463" s="33">
        <f t="shared" si="63"/>
        <v>0</v>
      </c>
      <c r="T463" s="33">
        <f t="shared" si="63"/>
        <v>0</v>
      </c>
      <c r="U463" s="33">
        <f t="shared" si="63"/>
        <v>0</v>
      </c>
      <c r="V463" s="31">
        <f t="shared" si="63"/>
        <v>0</v>
      </c>
      <c r="W463" s="31"/>
      <c r="X463" s="31">
        <f>SUM(X454:X462)</f>
        <v>0</v>
      </c>
    </row>
    <row r="464" spans="1:24">
      <c r="A464" s="35" t="s">
        <v>28</v>
      </c>
      <c r="B464" s="35"/>
      <c r="C464" s="36"/>
      <c r="D464" s="37"/>
      <c r="E464" s="37">
        <f>SUM(E336,E350,E397,E422,E437,E447,E452,E463)</f>
        <v>10195.719999999999</v>
      </c>
      <c r="F464" s="36"/>
      <c r="G464" s="36">
        <f>SUM(G336,G350,G397,G422,G437,G447,G452,G463)</f>
        <v>203939.81950000001</v>
      </c>
      <c r="H464" s="37">
        <f>SUM(H336,H350,H397,H422,H437,H447,H452,H463)</f>
        <v>4094.7</v>
      </c>
      <c r="I464" s="36"/>
      <c r="J464" s="36">
        <f t="shared" ref="J464:O464" si="64">SUM(J336,J350,J397,J422,J437,J447,J452,J463)</f>
        <v>32140.886299999998</v>
      </c>
      <c r="K464" s="38">
        <f t="shared" si="64"/>
        <v>0</v>
      </c>
      <c r="L464" s="38">
        <f t="shared" si="64"/>
        <v>0</v>
      </c>
      <c r="M464" s="38">
        <f t="shared" si="64"/>
        <v>0</v>
      </c>
      <c r="N464" s="38">
        <f t="shared" si="64"/>
        <v>0</v>
      </c>
      <c r="O464" s="37">
        <f t="shared" si="64"/>
        <v>9043.7900000000009</v>
      </c>
      <c r="P464" s="36"/>
      <c r="Q464" s="36">
        <f t="shared" ref="Q464:V464" si="65">SUM(Q336,Q350,Q397,Q422,Q437,Q447,Q452,Q463)</f>
        <v>184977.59270000001</v>
      </c>
      <c r="R464" s="37">
        <f t="shared" si="65"/>
        <v>5246.57</v>
      </c>
      <c r="S464" s="38">
        <f t="shared" si="65"/>
        <v>37844</v>
      </c>
      <c r="T464" s="37">
        <f t="shared" si="65"/>
        <v>1988.2</v>
      </c>
      <c r="U464" s="38">
        <f t="shared" si="65"/>
        <v>0</v>
      </c>
      <c r="V464" s="36">
        <f t="shared" si="65"/>
        <v>0</v>
      </c>
      <c r="W464" s="36"/>
      <c r="X464" s="36">
        <f>SUM(X336,X350,X397,X422,X437,X447,X452,X463)</f>
        <v>51103.112999999998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1"/>
  <sheetViews>
    <sheetView workbookViewId="0">
      <selection activeCell="A512" sqref="A512"/>
    </sheetView>
  </sheetViews>
  <sheetFormatPr defaultRowHeight="15"/>
  <cols>
    <col min="1" max="1" width="24" customWidth="1"/>
    <col min="2" max="2" width="24" hidden="1" customWidth="1"/>
    <col min="3" max="3" width="24" customWidth="1"/>
    <col min="4" max="5" width="12" customWidth="1"/>
    <col min="6" max="6" width="10" customWidth="1"/>
  </cols>
  <sheetData>
    <row r="1" spans="1:6">
      <c r="A1" s="10" t="s">
        <v>29</v>
      </c>
      <c r="B1" s="10" t="s">
        <v>29</v>
      </c>
      <c r="C1" s="10" t="s">
        <v>617</v>
      </c>
      <c r="D1" s="10" t="s">
        <v>30</v>
      </c>
      <c r="E1" s="10" t="s">
        <v>1201</v>
      </c>
      <c r="F1" s="10" t="s">
        <v>1202</v>
      </c>
    </row>
    <row r="2" spans="1:6">
      <c r="A2" s="12" t="s">
        <v>21</v>
      </c>
      <c r="D2" s="18"/>
      <c r="E2" s="18"/>
    </row>
    <row r="3" spans="1:6">
      <c r="A3" s="13" t="s">
        <v>40</v>
      </c>
      <c r="B3" s="41"/>
      <c r="D3" s="18"/>
      <c r="E3" s="18"/>
    </row>
    <row r="4" spans="1:6">
      <c r="A4" s="68" t="s">
        <v>43</v>
      </c>
      <c r="B4" s="39" t="s">
        <v>44</v>
      </c>
      <c r="C4" t="s">
        <v>620</v>
      </c>
      <c r="D4" s="18">
        <v>1</v>
      </c>
      <c r="E4" s="18">
        <v>1</v>
      </c>
      <c r="F4" t="s">
        <v>1203</v>
      </c>
    </row>
    <row r="5" spans="1:6">
      <c r="A5" s="40" t="s">
        <v>621</v>
      </c>
      <c r="B5" s="40"/>
      <c r="C5" s="19"/>
      <c r="D5" s="44">
        <v>1</v>
      </c>
      <c r="E5" s="44">
        <v>1</v>
      </c>
      <c r="F5" s="19" t="s">
        <v>1203</v>
      </c>
    </row>
    <row r="6" spans="1:6">
      <c r="A6" s="68" t="s">
        <v>45</v>
      </c>
      <c r="B6" s="39" t="s">
        <v>46</v>
      </c>
      <c r="C6" t="s">
        <v>622</v>
      </c>
      <c r="D6" s="18">
        <v>68</v>
      </c>
      <c r="E6" s="18">
        <v>102</v>
      </c>
      <c r="F6" t="s">
        <v>1037</v>
      </c>
    </row>
    <row r="7" spans="1:6">
      <c r="A7" s="40" t="s">
        <v>623</v>
      </c>
      <c r="B7" s="40"/>
      <c r="C7" s="19"/>
      <c r="D7" s="44">
        <v>68</v>
      </c>
      <c r="E7" s="44">
        <v>102</v>
      </c>
      <c r="F7" s="19" t="s">
        <v>1037</v>
      </c>
    </row>
    <row r="8" spans="1:6">
      <c r="A8" s="68" t="s">
        <v>49</v>
      </c>
      <c r="B8" s="39" t="s">
        <v>50</v>
      </c>
      <c r="C8" t="s">
        <v>624</v>
      </c>
      <c r="D8" s="18">
        <v>1</v>
      </c>
      <c r="E8" s="17">
        <v>1.5</v>
      </c>
      <c r="F8" t="s">
        <v>1037</v>
      </c>
    </row>
    <row r="9" spans="1:6">
      <c r="A9" s="40" t="s">
        <v>625</v>
      </c>
      <c r="B9" s="40"/>
      <c r="C9" s="19"/>
      <c r="D9" s="44">
        <v>1</v>
      </c>
      <c r="E9" s="22">
        <v>1.5</v>
      </c>
      <c r="F9" s="19" t="s">
        <v>1037</v>
      </c>
    </row>
    <row r="10" spans="1:6">
      <c r="A10" s="45" t="s">
        <v>51</v>
      </c>
      <c r="B10" s="45"/>
      <c r="C10" s="10"/>
      <c r="D10" s="46">
        <v>70</v>
      </c>
      <c r="E10" s="32">
        <v>4.0613000000000001</v>
      </c>
      <c r="F10" s="10" t="s">
        <v>1204</v>
      </c>
    </row>
    <row r="11" spans="1:6">
      <c r="A11" s="13" t="s">
        <v>52</v>
      </c>
      <c r="B11" s="41"/>
      <c r="D11" s="18"/>
      <c r="E11" s="18"/>
    </row>
    <row r="12" spans="1:6">
      <c r="A12" s="68" t="s">
        <v>53</v>
      </c>
      <c r="B12" s="39" t="s">
        <v>54</v>
      </c>
      <c r="C12" t="s">
        <v>53</v>
      </c>
      <c r="D12" s="18">
        <v>1</v>
      </c>
      <c r="E12" s="17">
        <v>1.5</v>
      </c>
      <c r="F12" t="s">
        <v>1037</v>
      </c>
    </row>
    <row r="13" spans="1:6">
      <c r="A13" s="40" t="s">
        <v>626</v>
      </c>
      <c r="B13" s="40"/>
      <c r="C13" s="19"/>
      <c r="D13" s="44">
        <v>1</v>
      </c>
      <c r="E13" s="22">
        <v>1.5</v>
      </c>
      <c r="F13" s="19" t="s">
        <v>1037</v>
      </c>
    </row>
    <row r="14" spans="1:6">
      <c r="A14" s="68" t="s">
        <v>55</v>
      </c>
      <c r="B14" s="39" t="s">
        <v>56</v>
      </c>
      <c r="C14" t="s">
        <v>627</v>
      </c>
      <c r="D14" s="18">
        <v>1</v>
      </c>
      <c r="E14" s="17">
        <v>1.5</v>
      </c>
      <c r="F14" t="s">
        <v>1037</v>
      </c>
    </row>
    <row r="15" spans="1:6">
      <c r="A15" s="68" t="s">
        <v>55</v>
      </c>
      <c r="B15" s="39" t="s">
        <v>56</v>
      </c>
      <c r="C15" t="s">
        <v>846</v>
      </c>
      <c r="D15" s="18">
        <v>96</v>
      </c>
      <c r="E15" s="18">
        <v>48</v>
      </c>
      <c r="F15" t="s">
        <v>1037</v>
      </c>
    </row>
    <row r="16" spans="1:6">
      <c r="A16" s="68" t="s">
        <v>55</v>
      </c>
      <c r="B16" s="39" t="s">
        <v>56</v>
      </c>
      <c r="C16" t="s">
        <v>628</v>
      </c>
      <c r="D16" s="18">
        <v>30</v>
      </c>
      <c r="E16" s="18">
        <v>45</v>
      </c>
      <c r="F16" t="s">
        <v>1037</v>
      </c>
    </row>
    <row r="17" spans="1:6">
      <c r="A17" s="68" t="s">
        <v>55</v>
      </c>
      <c r="B17" s="39" t="s">
        <v>56</v>
      </c>
      <c r="C17" t="s">
        <v>629</v>
      </c>
      <c r="D17" s="18">
        <v>39</v>
      </c>
      <c r="E17" s="17">
        <v>58.5</v>
      </c>
      <c r="F17" t="s">
        <v>1037</v>
      </c>
    </row>
    <row r="18" spans="1:6">
      <c r="A18" s="40" t="s">
        <v>630</v>
      </c>
      <c r="B18" s="40"/>
      <c r="C18" s="19"/>
      <c r="D18" s="44">
        <v>166</v>
      </c>
      <c r="E18" s="44">
        <v>153</v>
      </c>
      <c r="F18" s="19" t="s">
        <v>1037</v>
      </c>
    </row>
    <row r="19" spans="1:6">
      <c r="A19" s="68" t="s">
        <v>65</v>
      </c>
      <c r="B19" s="39" t="s">
        <v>66</v>
      </c>
      <c r="C19" t="s">
        <v>631</v>
      </c>
      <c r="D19" s="18">
        <v>11</v>
      </c>
      <c r="E19" s="17">
        <v>16.5</v>
      </c>
      <c r="F19" t="s">
        <v>1037</v>
      </c>
    </row>
    <row r="20" spans="1:6">
      <c r="A20" s="40" t="s">
        <v>632</v>
      </c>
      <c r="B20" s="40"/>
      <c r="C20" s="19"/>
      <c r="D20" s="44">
        <v>11</v>
      </c>
      <c r="E20" s="22">
        <v>16.5</v>
      </c>
      <c r="F20" s="19" t="s">
        <v>1037</v>
      </c>
    </row>
    <row r="21" spans="1:6">
      <c r="A21" s="45" t="s">
        <v>68</v>
      </c>
      <c r="B21" s="45"/>
      <c r="C21" s="10"/>
      <c r="D21" s="46">
        <v>82</v>
      </c>
      <c r="E21" s="46">
        <v>171</v>
      </c>
      <c r="F21" s="10" t="s">
        <v>1037</v>
      </c>
    </row>
    <row r="22" spans="1:6">
      <c r="A22" s="13" t="s">
        <v>69</v>
      </c>
      <c r="B22" s="41"/>
      <c r="D22" s="18"/>
      <c r="E22" s="18"/>
    </row>
    <row r="23" spans="1:6">
      <c r="A23" s="68" t="s">
        <v>72</v>
      </c>
      <c r="B23" s="39" t="s">
        <v>73</v>
      </c>
      <c r="C23" t="s">
        <v>894</v>
      </c>
      <c r="D23" s="18">
        <v>144</v>
      </c>
      <c r="E23" s="18">
        <v>144</v>
      </c>
      <c r="F23" t="s">
        <v>1037</v>
      </c>
    </row>
    <row r="24" spans="1:6">
      <c r="A24" s="68" t="s">
        <v>72</v>
      </c>
      <c r="B24" s="39" t="s">
        <v>73</v>
      </c>
      <c r="C24" t="s">
        <v>633</v>
      </c>
      <c r="D24" s="18">
        <v>6</v>
      </c>
      <c r="E24" s="18">
        <v>9</v>
      </c>
      <c r="F24" t="s">
        <v>1037</v>
      </c>
    </row>
    <row r="25" spans="1:6">
      <c r="A25" s="68" t="s">
        <v>72</v>
      </c>
      <c r="B25" s="39" t="s">
        <v>73</v>
      </c>
      <c r="C25" t="s">
        <v>648</v>
      </c>
      <c r="D25" s="18">
        <v>1</v>
      </c>
      <c r="E25" s="17">
        <v>0.5</v>
      </c>
      <c r="F25" t="s">
        <v>1037</v>
      </c>
    </row>
    <row r="26" spans="1:6">
      <c r="A26" s="68" t="s">
        <v>72</v>
      </c>
      <c r="B26" s="39" t="s">
        <v>73</v>
      </c>
      <c r="C26" t="s">
        <v>891</v>
      </c>
      <c r="D26" s="18">
        <v>3</v>
      </c>
      <c r="E26" s="18">
        <v>3</v>
      </c>
      <c r="F26" t="s">
        <v>1037</v>
      </c>
    </row>
    <row r="27" spans="1:6">
      <c r="A27" s="40" t="s">
        <v>634</v>
      </c>
      <c r="B27" s="40"/>
      <c r="C27" s="19"/>
      <c r="D27" s="44">
        <v>154</v>
      </c>
      <c r="E27" s="22">
        <v>156.5</v>
      </c>
      <c r="F27" s="19" t="s">
        <v>1037</v>
      </c>
    </row>
    <row r="28" spans="1:6">
      <c r="A28" s="68" t="s">
        <v>82</v>
      </c>
      <c r="B28" s="39" t="s">
        <v>83</v>
      </c>
      <c r="C28" t="s">
        <v>635</v>
      </c>
      <c r="D28" s="18">
        <v>17</v>
      </c>
      <c r="E28" s="17">
        <v>25.5</v>
      </c>
      <c r="F28" t="s">
        <v>1037</v>
      </c>
    </row>
    <row r="29" spans="1:6">
      <c r="A29" s="40" t="s">
        <v>636</v>
      </c>
      <c r="B29" s="40"/>
      <c r="C29" s="19"/>
      <c r="D29" s="44">
        <v>17</v>
      </c>
      <c r="E29" s="22">
        <v>25.5</v>
      </c>
      <c r="F29" s="19" t="s">
        <v>1037</v>
      </c>
    </row>
    <row r="30" spans="1:6">
      <c r="A30" s="68" t="s">
        <v>86</v>
      </c>
      <c r="B30" s="39" t="s">
        <v>637</v>
      </c>
      <c r="C30" t="s">
        <v>86</v>
      </c>
      <c r="D30" s="18">
        <v>1</v>
      </c>
      <c r="E30" s="17">
        <v>1.5</v>
      </c>
      <c r="F30" t="s">
        <v>1037</v>
      </c>
    </row>
    <row r="31" spans="1:6">
      <c r="A31" s="40" t="s">
        <v>638</v>
      </c>
      <c r="B31" s="40"/>
      <c r="C31" s="19"/>
      <c r="D31" s="44">
        <v>1</v>
      </c>
      <c r="E31" s="22">
        <v>1.5</v>
      </c>
      <c r="F31" s="19" t="s">
        <v>1037</v>
      </c>
    </row>
    <row r="32" spans="1:6">
      <c r="A32" s="68" t="s">
        <v>88</v>
      </c>
      <c r="B32" s="39" t="s">
        <v>89</v>
      </c>
      <c r="C32" t="s">
        <v>639</v>
      </c>
      <c r="D32" s="18">
        <v>5</v>
      </c>
      <c r="E32" s="17">
        <v>7.5</v>
      </c>
      <c r="F32" t="s">
        <v>1037</v>
      </c>
    </row>
    <row r="33" spans="1:6">
      <c r="A33" s="40" t="s">
        <v>640</v>
      </c>
      <c r="B33" s="40"/>
      <c r="C33" s="19"/>
      <c r="D33" s="44">
        <v>5</v>
      </c>
      <c r="E33" s="22">
        <v>7.5</v>
      </c>
      <c r="F33" s="19" t="s">
        <v>1037</v>
      </c>
    </row>
    <row r="34" spans="1:6">
      <c r="A34" s="68" t="s">
        <v>90</v>
      </c>
      <c r="B34" s="39" t="s">
        <v>641</v>
      </c>
      <c r="C34" t="s">
        <v>643</v>
      </c>
      <c r="D34" s="18">
        <v>14</v>
      </c>
      <c r="E34" s="18">
        <v>21</v>
      </c>
      <c r="F34" t="s">
        <v>1037</v>
      </c>
    </row>
    <row r="35" spans="1:6">
      <c r="A35" s="68" t="s">
        <v>90</v>
      </c>
      <c r="B35" s="39" t="s">
        <v>641</v>
      </c>
      <c r="C35" t="s">
        <v>645</v>
      </c>
      <c r="D35" s="18">
        <v>80</v>
      </c>
      <c r="E35" s="18">
        <v>120</v>
      </c>
      <c r="F35" t="s">
        <v>1037</v>
      </c>
    </row>
    <row r="36" spans="1:6">
      <c r="A36" s="68" t="s">
        <v>90</v>
      </c>
      <c r="B36" s="39" t="s">
        <v>641</v>
      </c>
      <c r="C36" t="s">
        <v>642</v>
      </c>
      <c r="D36" s="18">
        <v>13</v>
      </c>
      <c r="E36" s="17">
        <v>19.5</v>
      </c>
      <c r="F36" t="s">
        <v>1037</v>
      </c>
    </row>
    <row r="37" spans="1:6">
      <c r="A37" s="68" t="s">
        <v>90</v>
      </c>
      <c r="B37" s="39" t="s">
        <v>641</v>
      </c>
      <c r="C37" t="s">
        <v>644</v>
      </c>
      <c r="D37" s="18">
        <v>26</v>
      </c>
      <c r="E37" s="18">
        <v>39</v>
      </c>
      <c r="F37" t="s">
        <v>1037</v>
      </c>
    </row>
    <row r="38" spans="1:6">
      <c r="A38" s="40" t="s">
        <v>646</v>
      </c>
      <c r="B38" s="40"/>
      <c r="C38" s="19"/>
      <c r="D38" s="44">
        <v>133</v>
      </c>
      <c r="E38" s="22">
        <v>199.5</v>
      </c>
      <c r="F38" s="19" t="s">
        <v>1037</v>
      </c>
    </row>
    <row r="39" spans="1:6">
      <c r="A39" s="68" t="s">
        <v>94</v>
      </c>
      <c r="B39" s="39" t="s">
        <v>647</v>
      </c>
      <c r="C39" t="s">
        <v>648</v>
      </c>
      <c r="D39" s="18">
        <v>1</v>
      </c>
      <c r="E39" s="17">
        <v>0.5</v>
      </c>
      <c r="F39" t="s">
        <v>1037</v>
      </c>
    </row>
    <row r="40" spans="1:6">
      <c r="A40" s="68" t="s">
        <v>94</v>
      </c>
      <c r="B40" s="39" t="s">
        <v>647</v>
      </c>
      <c r="C40" t="s">
        <v>94</v>
      </c>
      <c r="D40" s="18">
        <v>2</v>
      </c>
      <c r="E40" s="18">
        <v>3</v>
      </c>
      <c r="F40" t="s">
        <v>1037</v>
      </c>
    </row>
    <row r="41" spans="1:6">
      <c r="A41" s="40" t="s">
        <v>649</v>
      </c>
      <c r="B41" s="40"/>
      <c r="C41" s="19"/>
      <c r="D41" s="44">
        <v>3</v>
      </c>
      <c r="E41" s="22">
        <v>3.5</v>
      </c>
      <c r="F41" s="19" t="s">
        <v>1037</v>
      </c>
    </row>
    <row r="42" spans="1:6">
      <c r="A42" s="68" t="s">
        <v>98</v>
      </c>
      <c r="B42" s="39" t="s">
        <v>99</v>
      </c>
      <c r="C42" t="s">
        <v>826</v>
      </c>
      <c r="D42" s="18">
        <v>6</v>
      </c>
      <c r="E42" s="18">
        <v>3</v>
      </c>
      <c r="F42" t="s">
        <v>1037</v>
      </c>
    </row>
    <row r="43" spans="1:6">
      <c r="A43" s="40" t="s">
        <v>1205</v>
      </c>
      <c r="B43" s="40"/>
      <c r="C43" s="19"/>
      <c r="D43" s="44">
        <v>6</v>
      </c>
      <c r="E43" s="44">
        <v>3</v>
      </c>
      <c r="F43" s="19" t="s">
        <v>1037</v>
      </c>
    </row>
    <row r="44" spans="1:6">
      <c r="A44" s="68" t="s">
        <v>104</v>
      </c>
      <c r="B44" s="39" t="s">
        <v>105</v>
      </c>
      <c r="C44" t="s">
        <v>651</v>
      </c>
      <c r="D44" s="18">
        <v>31</v>
      </c>
      <c r="E44" s="17">
        <v>46.5</v>
      </c>
      <c r="F44" t="s">
        <v>1037</v>
      </c>
    </row>
    <row r="45" spans="1:6">
      <c r="A45" s="68" t="s">
        <v>104</v>
      </c>
      <c r="B45" s="39" t="s">
        <v>105</v>
      </c>
      <c r="C45" t="s">
        <v>650</v>
      </c>
      <c r="D45" s="18">
        <v>11</v>
      </c>
      <c r="E45" s="17">
        <v>8.25</v>
      </c>
      <c r="F45" t="s">
        <v>1037</v>
      </c>
    </row>
    <row r="46" spans="1:6">
      <c r="A46" s="68" t="s">
        <v>104</v>
      </c>
      <c r="B46" s="39" t="s">
        <v>105</v>
      </c>
      <c r="C46" t="s">
        <v>652</v>
      </c>
      <c r="D46" s="18">
        <v>75</v>
      </c>
      <c r="E46" s="17">
        <v>112.5</v>
      </c>
      <c r="F46" t="s">
        <v>1037</v>
      </c>
    </row>
    <row r="47" spans="1:6">
      <c r="A47" s="40" t="s">
        <v>653</v>
      </c>
      <c r="B47" s="40"/>
      <c r="C47" s="19"/>
      <c r="D47" s="44">
        <v>117</v>
      </c>
      <c r="E47" s="22">
        <v>167.25</v>
      </c>
      <c r="F47" s="19" t="s">
        <v>1037</v>
      </c>
    </row>
    <row r="48" spans="1:6">
      <c r="A48" s="45" t="s">
        <v>110</v>
      </c>
      <c r="B48" s="45"/>
      <c r="C48" s="10"/>
      <c r="D48" s="46">
        <v>282</v>
      </c>
      <c r="E48" s="32">
        <v>564.29999999999995</v>
      </c>
      <c r="F48" s="10" t="s">
        <v>1037</v>
      </c>
    </row>
    <row r="49" spans="1:6">
      <c r="A49" s="13" t="s">
        <v>119</v>
      </c>
      <c r="B49" s="41"/>
      <c r="D49" s="18"/>
      <c r="E49" s="18"/>
    </row>
    <row r="50" spans="1:6">
      <c r="A50" s="68" t="s">
        <v>120</v>
      </c>
      <c r="B50" s="39" t="s">
        <v>121</v>
      </c>
      <c r="C50" t="s">
        <v>654</v>
      </c>
      <c r="D50" s="18">
        <v>12</v>
      </c>
      <c r="E50" s="18">
        <v>18</v>
      </c>
      <c r="F50" t="s">
        <v>1037</v>
      </c>
    </row>
    <row r="51" spans="1:6">
      <c r="A51" s="68" t="s">
        <v>120</v>
      </c>
      <c r="B51" s="39" t="s">
        <v>121</v>
      </c>
      <c r="C51" t="s">
        <v>878</v>
      </c>
      <c r="D51" s="18">
        <v>1</v>
      </c>
      <c r="E51" s="18">
        <v>1</v>
      </c>
      <c r="F51" t="s">
        <v>1037</v>
      </c>
    </row>
    <row r="52" spans="1:6">
      <c r="A52" s="40" t="s">
        <v>655</v>
      </c>
      <c r="B52" s="40"/>
      <c r="C52" s="19"/>
      <c r="D52" s="44">
        <v>13</v>
      </c>
      <c r="E52" s="44">
        <v>19</v>
      </c>
      <c r="F52" s="19" t="s">
        <v>1037</v>
      </c>
    </row>
    <row r="53" spans="1:6">
      <c r="A53" s="68" t="s">
        <v>126</v>
      </c>
      <c r="B53" s="39" t="s">
        <v>127</v>
      </c>
      <c r="C53" t="s">
        <v>837</v>
      </c>
      <c r="D53" s="18">
        <v>2</v>
      </c>
      <c r="E53" s="17">
        <v>1.5</v>
      </c>
      <c r="F53" t="s">
        <v>1037</v>
      </c>
    </row>
    <row r="54" spans="1:6">
      <c r="A54" s="40" t="s">
        <v>1206</v>
      </c>
      <c r="B54" s="40"/>
      <c r="C54" s="19"/>
      <c r="D54" s="44">
        <v>2</v>
      </c>
      <c r="E54" s="22">
        <v>1.5</v>
      </c>
      <c r="F54" s="19" t="s">
        <v>1037</v>
      </c>
    </row>
    <row r="55" spans="1:6">
      <c r="A55" s="68" t="s">
        <v>128</v>
      </c>
      <c r="B55" s="39" t="s">
        <v>129</v>
      </c>
      <c r="C55" t="s">
        <v>656</v>
      </c>
      <c r="D55" s="18">
        <v>1</v>
      </c>
      <c r="E55" s="17">
        <v>1.5</v>
      </c>
      <c r="F55" t="s">
        <v>1037</v>
      </c>
    </row>
    <row r="56" spans="1:6">
      <c r="A56" s="40" t="s">
        <v>657</v>
      </c>
      <c r="B56" s="40"/>
      <c r="C56" s="19"/>
      <c r="D56" s="44">
        <v>1</v>
      </c>
      <c r="E56" s="22">
        <v>1.5</v>
      </c>
      <c r="F56" s="19" t="s">
        <v>1037</v>
      </c>
    </row>
    <row r="57" spans="1:6">
      <c r="A57" s="68" t="s">
        <v>134</v>
      </c>
      <c r="B57" s="39" t="s">
        <v>658</v>
      </c>
      <c r="C57" t="s">
        <v>659</v>
      </c>
      <c r="D57" s="18">
        <v>41</v>
      </c>
      <c r="E57" s="17">
        <v>102.5</v>
      </c>
      <c r="F57" t="s">
        <v>1037</v>
      </c>
    </row>
    <row r="58" spans="1:6">
      <c r="A58" s="40" t="s">
        <v>660</v>
      </c>
      <c r="B58" s="40"/>
      <c r="C58" s="19"/>
      <c r="D58" s="44">
        <v>41</v>
      </c>
      <c r="E58" s="22">
        <v>102.5</v>
      </c>
      <c r="F58" s="19" t="s">
        <v>1037</v>
      </c>
    </row>
    <row r="59" spans="1:6">
      <c r="A59" s="68" t="s">
        <v>136</v>
      </c>
      <c r="B59" s="39" t="s">
        <v>137</v>
      </c>
      <c r="C59" t="s">
        <v>833</v>
      </c>
      <c r="D59" s="18">
        <v>4</v>
      </c>
      <c r="E59" s="18">
        <v>3</v>
      </c>
      <c r="F59" t="s">
        <v>1037</v>
      </c>
    </row>
    <row r="60" spans="1:6">
      <c r="A60" s="68" t="s">
        <v>136</v>
      </c>
      <c r="B60" s="39" t="s">
        <v>137</v>
      </c>
      <c r="C60" t="s">
        <v>662</v>
      </c>
      <c r="D60" s="18">
        <v>2</v>
      </c>
      <c r="E60" s="17">
        <v>1.5</v>
      </c>
      <c r="F60" t="s">
        <v>1037</v>
      </c>
    </row>
    <row r="61" spans="1:6">
      <c r="A61" s="68" t="s">
        <v>136</v>
      </c>
      <c r="B61" s="39" t="s">
        <v>137</v>
      </c>
      <c r="C61" t="s">
        <v>661</v>
      </c>
      <c r="D61" s="18">
        <v>1</v>
      </c>
      <c r="E61" s="17">
        <v>1.5</v>
      </c>
      <c r="F61" t="s">
        <v>1037</v>
      </c>
    </row>
    <row r="62" spans="1:6">
      <c r="A62" s="40" t="s">
        <v>663</v>
      </c>
      <c r="B62" s="40"/>
      <c r="C62" s="19"/>
      <c r="D62" s="44">
        <v>7</v>
      </c>
      <c r="E62" s="44">
        <v>6</v>
      </c>
      <c r="F62" s="19" t="s">
        <v>1037</v>
      </c>
    </row>
    <row r="63" spans="1:6">
      <c r="A63" s="68" t="s">
        <v>138</v>
      </c>
      <c r="B63" s="39" t="s">
        <v>139</v>
      </c>
      <c r="C63" t="s">
        <v>896</v>
      </c>
      <c r="D63" s="18">
        <v>331</v>
      </c>
      <c r="E63" s="18">
        <v>331</v>
      </c>
      <c r="F63" t="s">
        <v>1037</v>
      </c>
    </row>
    <row r="64" spans="1:6">
      <c r="A64" s="68" t="s">
        <v>138</v>
      </c>
      <c r="B64" s="39" t="s">
        <v>139</v>
      </c>
      <c r="C64" t="s">
        <v>892</v>
      </c>
      <c r="D64" s="18">
        <v>34</v>
      </c>
      <c r="E64" s="18">
        <v>34</v>
      </c>
      <c r="F64" t="s">
        <v>1037</v>
      </c>
    </row>
    <row r="65" spans="1:6">
      <c r="A65" s="68" t="s">
        <v>138</v>
      </c>
      <c r="B65" s="39" t="s">
        <v>139</v>
      </c>
      <c r="C65" t="s">
        <v>664</v>
      </c>
      <c r="D65" s="18">
        <v>1</v>
      </c>
      <c r="E65" s="17">
        <v>1.5</v>
      </c>
      <c r="F65" t="s">
        <v>1037</v>
      </c>
    </row>
    <row r="66" spans="1:6">
      <c r="A66" s="68" t="s">
        <v>138</v>
      </c>
      <c r="B66" s="39" t="s">
        <v>139</v>
      </c>
      <c r="C66" t="s">
        <v>895</v>
      </c>
      <c r="D66" s="18">
        <v>249</v>
      </c>
      <c r="E66" s="17">
        <v>186.75</v>
      </c>
      <c r="F66" t="s">
        <v>1037</v>
      </c>
    </row>
    <row r="67" spans="1:6">
      <c r="A67" s="68" t="s">
        <v>138</v>
      </c>
      <c r="B67" s="39" t="s">
        <v>139</v>
      </c>
      <c r="C67" t="s">
        <v>843</v>
      </c>
      <c r="D67" s="18">
        <v>29</v>
      </c>
      <c r="E67" s="17">
        <v>14.5</v>
      </c>
      <c r="F67" t="s">
        <v>1037</v>
      </c>
    </row>
    <row r="68" spans="1:6">
      <c r="A68" s="68" t="s">
        <v>138</v>
      </c>
      <c r="B68" s="39" t="s">
        <v>139</v>
      </c>
      <c r="C68" t="s">
        <v>839</v>
      </c>
      <c r="D68" s="18">
        <v>9</v>
      </c>
      <c r="E68" s="17">
        <v>4.5</v>
      </c>
      <c r="F68" t="s">
        <v>1037</v>
      </c>
    </row>
    <row r="69" spans="1:6">
      <c r="A69" s="68" t="s">
        <v>138</v>
      </c>
      <c r="B69" s="39" t="s">
        <v>139</v>
      </c>
      <c r="C69" t="s">
        <v>842</v>
      </c>
      <c r="D69" s="18">
        <v>26</v>
      </c>
      <c r="E69" s="18">
        <v>13</v>
      </c>
      <c r="F69" t="s">
        <v>1037</v>
      </c>
    </row>
    <row r="70" spans="1:6">
      <c r="A70" s="68" t="s">
        <v>138</v>
      </c>
      <c r="B70" s="39" t="s">
        <v>139</v>
      </c>
      <c r="C70" t="s">
        <v>755</v>
      </c>
      <c r="D70" s="18">
        <v>31</v>
      </c>
      <c r="E70" s="17">
        <v>23.25</v>
      </c>
      <c r="F70" t="s">
        <v>1037</v>
      </c>
    </row>
    <row r="71" spans="1:6">
      <c r="A71" s="68" t="s">
        <v>138</v>
      </c>
      <c r="B71" s="39" t="s">
        <v>139</v>
      </c>
      <c r="C71" t="s">
        <v>844</v>
      </c>
      <c r="D71" s="18">
        <v>53</v>
      </c>
      <c r="E71" s="17">
        <v>39.75</v>
      </c>
      <c r="F71" t="s">
        <v>1037</v>
      </c>
    </row>
    <row r="72" spans="1:6">
      <c r="A72" s="40" t="s">
        <v>665</v>
      </c>
      <c r="B72" s="40"/>
      <c r="C72" s="19"/>
      <c r="D72" s="44">
        <v>763</v>
      </c>
      <c r="E72" s="22">
        <v>648.25</v>
      </c>
      <c r="F72" s="19" t="s">
        <v>1037</v>
      </c>
    </row>
    <row r="73" spans="1:6">
      <c r="A73" s="68" t="s">
        <v>144</v>
      </c>
      <c r="B73" s="39" t="s">
        <v>145</v>
      </c>
      <c r="C73" t="s">
        <v>854</v>
      </c>
      <c r="D73" s="18">
        <v>1</v>
      </c>
      <c r="E73" s="17">
        <v>0.5</v>
      </c>
      <c r="F73" t="s">
        <v>1037</v>
      </c>
    </row>
    <row r="74" spans="1:6">
      <c r="A74" s="40" t="s">
        <v>1207</v>
      </c>
      <c r="B74" s="40"/>
      <c r="C74" s="19"/>
      <c r="D74" s="44">
        <v>1</v>
      </c>
      <c r="E74" s="22">
        <v>0.5</v>
      </c>
      <c r="F74" s="19" t="s">
        <v>1037</v>
      </c>
    </row>
    <row r="75" spans="1:6">
      <c r="A75" s="68" t="s">
        <v>146</v>
      </c>
      <c r="B75" s="39" t="s">
        <v>666</v>
      </c>
      <c r="C75" t="s">
        <v>846</v>
      </c>
      <c r="D75" s="18">
        <v>96</v>
      </c>
      <c r="E75" s="18">
        <v>48</v>
      </c>
      <c r="F75" t="s">
        <v>1037</v>
      </c>
    </row>
    <row r="76" spans="1:6">
      <c r="A76" s="68" t="s">
        <v>146</v>
      </c>
      <c r="B76" s="39" t="s">
        <v>666</v>
      </c>
      <c r="C76" t="s">
        <v>838</v>
      </c>
      <c r="D76" s="18">
        <v>7</v>
      </c>
      <c r="E76" s="17">
        <v>3.5</v>
      </c>
      <c r="F76" t="s">
        <v>1037</v>
      </c>
    </row>
    <row r="77" spans="1:6">
      <c r="A77" s="68" t="s">
        <v>146</v>
      </c>
      <c r="B77" s="39" t="s">
        <v>666</v>
      </c>
      <c r="C77" t="s">
        <v>667</v>
      </c>
      <c r="D77" s="18">
        <v>61</v>
      </c>
      <c r="E77" s="18">
        <v>61</v>
      </c>
      <c r="F77" t="s">
        <v>1037</v>
      </c>
    </row>
    <row r="78" spans="1:6">
      <c r="A78" s="40" t="s">
        <v>668</v>
      </c>
      <c r="B78" s="40"/>
      <c r="C78" s="19"/>
      <c r="D78" s="44">
        <v>164</v>
      </c>
      <c r="E78" s="22">
        <v>112.5</v>
      </c>
      <c r="F78" s="19" t="s">
        <v>1037</v>
      </c>
    </row>
    <row r="79" spans="1:6">
      <c r="A79" s="68" t="s">
        <v>148</v>
      </c>
      <c r="B79" s="39" t="s">
        <v>149</v>
      </c>
      <c r="C79" t="s">
        <v>650</v>
      </c>
      <c r="D79" s="18">
        <v>11</v>
      </c>
      <c r="E79" s="17">
        <v>8.25</v>
      </c>
      <c r="F79" t="s">
        <v>1037</v>
      </c>
    </row>
    <row r="80" spans="1:6">
      <c r="A80" s="68" t="s">
        <v>148</v>
      </c>
      <c r="B80" s="39" t="s">
        <v>149</v>
      </c>
      <c r="C80" t="s">
        <v>810</v>
      </c>
      <c r="D80" s="18">
        <v>41</v>
      </c>
      <c r="E80" s="17">
        <v>20.5</v>
      </c>
      <c r="F80" t="s">
        <v>1037</v>
      </c>
    </row>
    <row r="81" spans="1:6">
      <c r="A81" s="40" t="s">
        <v>1208</v>
      </c>
      <c r="B81" s="40"/>
      <c r="C81" s="19"/>
      <c r="D81" s="44">
        <v>52</v>
      </c>
      <c r="E81" s="22">
        <v>28.75</v>
      </c>
      <c r="F81" s="19" t="s">
        <v>1037</v>
      </c>
    </row>
    <row r="82" spans="1:6">
      <c r="A82" s="45" t="s">
        <v>150</v>
      </c>
      <c r="B82" s="45"/>
      <c r="C82" s="10"/>
      <c r="D82" s="46">
        <v>119</v>
      </c>
      <c r="E82" s="32">
        <v>920.6</v>
      </c>
      <c r="F82" s="10" t="s">
        <v>1037</v>
      </c>
    </row>
    <row r="83" spans="1:6">
      <c r="A83" s="13" t="s">
        <v>151</v>
      </c>
      <c r="B83" s="41"/>
      <c r="D83" s="18"/>
      <c r="E83" s="18"/>
    </row>
    <row r="84" spans="1:6">
      <c r="A84" s="68" t="s">
        <v>154</v>
      </c>
      <c r="B84" s="39" t="s">
        <v>155</v>
      </c>
      <c r="C84" t="s">
        <v>669</v>
      </c>
      <c r="D84" s="18">
        <v>1</v>
      </c>
      <c r="E84" s="18">
        <v>2</v>
      </c>
      <c r="F84" t="s">
        <v>1037</v>
      </c>
    </row>
    <row r="85" spans="1:6">
      <c r="A85" s="68" t="s">
        <v>154</v>
      </c>
      <c r="B85" s="39" t="s">
        <v>155</v>
      </c>
      <c r="C85" t="s">
        <v>670</v>
      </c>
      <c r="D85" s="18">
        <v>56</v>
      </c>
      <c r="E85" s="18">
        <v>84</v>
      </c>
      <c r="F85" t="s">
        <v>1037</v>
      </c>
    </row>
    <row r="86" spans="1:6">
      <c r="A86" s="40" t="s">
        <v>671</v>
      </c>
      <c r="B86" s="40"/>
      <c r="C86" s="19"/>
      <c r="D86" s="44">
        <v>57</v>
      </c>
      <c r="E86" s="44">
        <v>86</v>
      </c>
      <c r="F86" s="19" t="s">
        <v>1037</v>
      </c>
    </row>
    <row r="87" spans="1:6">
      <c r="A87" s="68" t="s">
        <v>158</v>
      </c>
      <c r="B87" s="39" t="s">
        <v>159</v>
      </c>
      <c r="C87" t="s">
        <v>672</v>
      </c>
      <c r="D87" s="18">
        <v>36</v>
      </c>
      <c r="E87" s="18">
        <v>54</v>
      </c>
      <c r="F87" t="s">
        <v>1037</v>
      </c>
    </row>
    <row r="88" spans="1:6">
      <c r="A88" s="40" t="s">
        <v>673</v>
      </c>
      <c r="B88" s="40"/>
      <c r="C88" s="19"/>
      <c r="D88" s="44">
        <v>36</v>
      </c>
      <c r="E88" s="44">
        <v>54</v>
      </c>
      <c r="F88" s="19" t="s">
        <v>1037</v>
      </c>
    </row>
    <row r="89" spans="1:6">
      <c r="A89" s="68" t="s">
        <v>164</v>
      </c>
      <c r="B89" s="39" t="s">
        <v>674</v>
      </c>
      <c r="C89" t="s">
        <v>662</v>
      </c>
      <c r="D89" s="18">
        <v>2</v>
      </c>
      <c r="E89" s="17">
        <v>1.5</v>
      </c>
      <c r="F89" t="s">
        <v>1037</v>
      </c>
    </row>
    <row r="90" spans="1:6">
      <c r="A90" s="68" t="s">
        <v>164</v>
      </c>
      <c r="B90" s="39" t="s">
        <v>674</v>
      </c>
      <c r="C90" t="s">
        <v>164</v>
      </c>
      <c r="D90" s="18">
        <v>35</v>
      </c>
      <c r="E90" s="17">
        <v>52.5</v>
      </c>
      <c r="F90" t="s">
        <v>1037</v>
      </c>
    </row>
    <row r="91" spans="1:6">
      <c r="A91" s="68" t="s">
        <v>164</v>
      </c>
      <c r="B91" s="39" t="s">
        <v>674</v>
      </c>
      <c r="C91" t="s">
        <v>675</v>
      </c>
      <c r="D91" s="18">
        <v>1</v>
      </c>
      <c r="E91" s="18">
        <v>1</v>
      </c>
      <c r="F91" t="s">
        <v>1203</v>
      </c>
    </row>
    <row r="92" spans="1:6">
      <c r="A92" s="40" t="s">
        <v>676</v>
      </c>
      <c r="B92" s="40"/>
      <c r="C92" s="19"/>
      <c r="D92" s="44">
        <v>38</v>
      </c>
      <c r="E92" s="22">
        <v>2.5971606033718002</v>
      </c>
      <c r="F92" s="19" t="s">
        <v>1204</v>
      </c>
    </row>
    <row r="93" spans="1:6">
      <c r="A93" s="68" t="s">
        <v>166</v>
      </c>
      <c r="B93" s="39" t="s">
        <v>167</v>
      </c>
      <c r="C93" t="s">
        <v>677</v>
      </c>
      <c r="D93" s="18">
        <v>2</v>
      </c>
      <c r="E93" s="18">
        <v>3</v>
      </c>
      <c r="F93" t="s">
        <v>1037</v>
      </c>
    </row>
    <row r="94" spans="1:6">
      <c r="A94" s="40" t="s">
        <v>678</v>
      </c>
      <c r="B94" s="40"/>
      <c r="C94" s="19"/>
      <c r="D94" s="44">
        <v>2</v>
      </c>
      <c r="E94" s="44">
        <v>3</v>
      </c>
      <c r="F94" s="19" t="s">
        <v>1037</v>
      </c>
    </row>
    <row r="95" spans="1:6">
      <c r="A95" s="68" t="s">
        <v>170</v>
      </c>
      <c r="B95" s="39" t="s">
        <v>171</v>
      </c>
      <c r="C95" t="s">
        <v>869</v>
      </c>
      <c r="D95" s="18">
        <v>2</v>
      </c>
      <c r="E95" s="17">
        <v>1.5</v>
      </c>
      <c r="F95" t="s">
        <v>1037</v>
      </c>
    </row>
    <row r="96" spans="1:6">
      <c r="A96" s="40" t="s">
        <v>1209</v>
      </c>
      <c r="B96" s="40"/>
      <c r="C96" s="19"/>
      <c r="D96" s="44">
        <v>2</v>
      </c>
      <c r="E96" s="22">
        <v>1.5</v>
      </c>
      <c r="F96" s="19" t="s">
        <v>1037</v>
      </c>
    </row>
    <row r="97" spans="1:6">
      <c r="A97" s="45" t="s">
        <v>172</v>
      </c>
      <c r="B97" s="45"/>
      <c r="C97" s="10"/>
      <c r="D97" s="46">
        <v>131</v>
      </c>
      <c r="E97" s="32">
        <v>6.8711000000000002</v>
      </c>
      <c r="F97" s="10" t="s">
        <v>1204</v>
      </c>
    </row>
    <row r="98" spans="1:6">
      <c r="A98" s="13" t="s">
        <v>173</v>
      </c>
      <c r="B98" s="41"/>
      <c r="D98" s="18"/>
      <c r="E98" s="18"/>
    </row>
    <row r="99" spans="1:6">
      <c r="A99" s="68" t="s">
        <v>176</v>
      </c>
      <c r="B99" s="39" t="s">
        <v>177</v>
      </c>
      <c r="C99" t="s">
        <v>679</v>
      </c>
      <c r="D99" s="18">
        <v>3</v>
      </c>
      <c r="E99" s="17">
        <v>4.5</v>
      </c>
      <c r="F99" t="s">
        <v>1037</v>
      </c>
    </row>
    <row r="100" spans="1:6">
      <c r="A100" s="40" t="s">
        <v>680</v>
      </c>
      <c r="B100" s="40"/>
      <c r="C100" s="19"/>
      <c r="D100" s="44">
        <v>3</v>
      </c>
      <c r="E100" s="22">
        <v>4.5</v>
      </c>
      <c r="F100" s="19" t="s">
        <v>1037</v>
      </c>
    </row>
    <row r="101" spans="1:6">
      <c r="A101" s="68" t="s">
        <v>178</v>
      </c>
      <c r="B101" s="39" t="s">
        <v>179</v>
      </c>
      <c r="C101" t="s">
        <v>681</v>
      </c>
      <c r="D101" s="18">
        <v>1</v>
      </c>
      <c r="E101" s="18">
        <v>1</v>
      </c>
      <c r="F101" t="s">
        <v>1203</v>
      </c>
    </row>
    <row r="102" spans="1:6">
      <c r="A102" s="40" t="s">
        <v>682</v>
      </c>
      <c r="B102" s="40"/>
      <c r="C102" s="19"/>
      <c r="D102" s="44">
        <v>1</v>
      </c>
      <c r="E102" s="44">
        <v>1</v>
      </c>
      <c r="F102" s="19" t="s">
        <v>1203</v>
      </c>
    </row>
    <row r="103" spans="1:6">
      <c r="A103" s="68" t="s">
        <v>182</v>
      </c>
      <c r="B103" s="39" t="s">
        <v>683</v>
      </c>
      <c r="C103" t="s">
        <v>684</v>
      </c>
      <c r="D103" s="18">
        <v>3</v>
      </c>
      <c r="E103" s="18">
        <v>3</v>
      </c>
      <c r="F103" t="s">
        <v>1204</v>
      </c>
    </row>
    <row r="104" spans="1:6">
      <c r="A104" s="40" t="s">
        <v>685</v>
      </c>
      <c r="B104" s="40"/>
      <c r="C104" s="19"/>
      <c r="D104" s="44">
        <v>3</v>
      </c>
      <c r="E104" s="44">
        <v>3</v>
      </c>
      <c r="F104" s="19" t="s">
        <v>1204</v>
      </c>
    </row>
    <row r="105" spans="1:6">
      <c r="A105" s="68" t="s">
        <v>184</v>
      </c>
      <c r="B105" s="39" t="s">
        <v>185</v>
      </c>
      <c r="C105" t="s">
        <v>687</v>
      </c>
      <c r="D105" s="18">
        <v>223</v>
      </c>
      <c r="E105" s="17">
        <v>334.5</v>
      </c>
      <c r="F105" t="s">
        <v>1037</v>
      </c>
    </row>
    <row r="106" spans="1:6">
      <c r="A106" s="68" t="s">
        <v>184</v>
      </c>
      <c r="B106" s="39" t="s">
        <v>185</v>
      </c>
      <c r="C106" t="s">
        <v>686</v>
      </c>
      <c r="D106" s="18">
        <v>24</v>
      </c>
      <c r="E106" s="18">
        <v>24</v>
      </c>
      <c r="F106" t="s">
        <v>1204</v>
      </c>
    </row>
    <row r="107" spans="1:6">
      <c r="A107" s="40" t="s">
        <v>688</v>
      </c>
      <c r="B107" s="40"/>
      <c r="C107" s="19"/>
      <c r="D107" s="44">
        <v>247</v>
      </c>
      <c r="E107" s="22">
        <v>33.893522626442</v>
      </c>
      <c r="F107" s="19" t="s">
        <v>1204</v>
      </c>
    </row>
    <row r="108" spans="1:6">
      <c r="A108" s="68" t="s">
        <v>186</v>
      </c>
      <c r="B108" s="39" t="s">
        <v>187</v>
      </c>
      <c r="C108" t="s">
        <v>689</v>
      </c>
      <c r="D108" s="18">
        <v>11</v>
      </c>
      <c r="E108" s="18">
        <v>11</v>
      </c>
      <c r="F108" t="s">
        <v>1204</v>
      </c>
    </row>
    <row r="109" spans="1:6">
      <c r="A109" s="40" t="s">
        <v>690</v>
      </c>
      <c r="B109" s="40"/>
      <c r="C109" s="19"/>
      <c r="D109" s="44">
        <v>11</v>
      </c>
      <c r="E109" s="44">
        <v>11</v>
      </c>
      <c r="F109" s="19" t="s">
        <v>1204</v>
      </c>
    </row>
    <row r="110" spans="1:6">
      <c r="A110" s="68" t="s">
        <v>188</v>
      </c>
      <c r="B110" s="39" t="s">
        <v>189</v>
      </c>
      <c r="C110" t="s">
        <v>693</v>
      </c>
      <c r="D110" s="18">
        <v>59</v>
      </c>
      <c r="E110" s="17">
        <v>88.5</v>
      </c>
      <c r="F110" t="s">
        <v>1037</v>
      </c>
    </row>
    <row r="111" spans="1:6">
      <c r="A111" s="68" t="s">
        <v>188</v>
      </c>
      <c r="B111" s="39" t="s">
        <v>189</v>
      </c>
      <c r="C111" t="s">
        <v>692</v>
      </c>
      <c r="D111" s="18">
        <v>18</v>
      </c>
      <c r="E111" s="18">
        <v>18</v>
      </c>
      <c r="F111" t="s">
        <v>1204</v>
      </c>
    </row>
    <row r="112" spans="1:6">
      <c r="A112" s="68" t="s">
        <v>188</v>
      </c>
      <c r="B112" s="39" t="s">
        <v>189</v>
      </c>
      <c r="C112" t="s">
        <v>694</v>
      </c>
      <c r="D112" s="18">
        <v>259</v>
      </c>
      <c r="E112" s="17">
        <v>388.5</v>
      </c>
      <c r="F112" t="s">
        <v>1037</v>
      </c>
    </row>
    <row r="113" spans="1:6">
      <c r="A113" s="68" t="s">
        <v>188</v>
      </c>
      <c r="B113" s="39" t="s">
        <v>189</v>
      </c>
      <c r="C113" t="s">
        <v>691</v>
      </c>
      <c r="D113" s="18">
        <v>7</v>
      </c>
      <c r="E113" s="18">
        <v>7</v>
      </c>
      <c r="F113" t="s">
        <v>1204</v>
      </c>
    </row>
    <row r="114" spans="1:6">
      <c r="A114" s="40" t="s">
        <v>695</v>
      </c>
      <c r="B114" s="40"/>
      <c r="C114" s="19"/>
      <c r="D114" s="44">
        <v>343</v>
      </c>
      <c r="E114" s="22">
        <v>39.108251996451003</v>
      </c>
      <c r="F114" s="19" t="s">
        <v>1204</v>
      </c>
    </row>
    <row r="115" spans="1:6">
      <c r="A115" s="68" t="s">
        <v>190</v>
      </c>
      <c r="B115" s="39" t="s">
        <v>191</v>
      </c>
      <c r="C115" t="s">
        <v>696</v>
      </c>
      <c r="D115" s="18">
        <v>3</v>
      </c>
      <c r="E115" s="18">
        <v>3</v>
      </c>
      <c r="F115" t="s">
        <v>1204</v>
      </c>
    </row>
    <row r="116" spans="1:6">
      <c r="A116" s="40" t="s">
        <v>697</v>
      </c>
      <c r="B116" s="40"/>
      <c r="C116" s="19"/>
      <c r="D116" s="44">
        <v>3</v>
      </c>
      <c r="E116" s="44">
        <v>3</v>
      </c>
      <c r="F116" s="19" t="s">
        <v>1204</v>
      </c>
    </row>
    <row r="117" spans="1:6">
      <c r="A117" s="68" t="s">
        <v>192</v>
      </c>
      <c r="B117" s="39" t="s">
        <v>698</v>
      </c>
      <c r="C117" t="s">
        <v>700</v>
      </c>
      <c r="D117" s="18">
        <v>5</v>
      </c>
      <c r="E117" s="17">
        <v>7.5</v>
      </c>
      <c r="F117" t="s">
        <v>1037</v>
      </c>
    </row>
    <row r="118" spans="1:6">
      <c r="A118" s="68" t="s">
        <v>192</v>
      </c>
      <c r="B118" s="39" t="s">
        <v>698</v>
      </c>
      <c r="C118" t="s">
        <v>699</v>
      </c>
      <c r="D118" s="18">
        <v>3</v>
      </c>
      <c r="E118" s="18">
        <v>3</v>
      </c>
      <c r="F118" t="s">
        <v>1204</v>
      </c>
    </row>
    <row r="119" spans="1:6">
      <c r="A119" s="40" t="s">
        <v>701</v>
      </c>
      <c r="B119" s="40"/>
      <c r="C119" s="19"/>
      <c r="D119" s="44">
        <v>8</v>
      </c>
      <c r="E119" s="22">
        <v>3.2957413249210998</v>
      </c>
      <c r="F119" s="19" t="s">
        <v>1204</v>
      </c>
    </row>
    <row r="120" spans="1:6">
      <c r="A120" s="68" t="s">
        <v>194</v>
      </c>
      <c r="B120" s="39" t="s">
        <v>195</v>
      </c>
      <c r="C120" t="s">
        <v>702</v>
      </c>
      <c r="D120" s="18">
        <v>1</v>
      </c>
      <c r="E120" s="17">
        <v>1.5</v>
      </c>
      <c r="F120" t="s">
        <v>1037</v>
      </c>
    </row>
    <row r="121" spans="1:6">
      <c r="A121" s="40" t="s">
        <v>703</v>
      </c>
      <c r="B121" s="40"/>
      <c r="C121" s="19"/>
      <c r="D121" s="44">
        <v>1</v>
      </c>
      <c r="E121" s="22">
        <v>1.5</v>
      </c>
      <c r="F121" s="19" t="s">
        <v>1037</v>
      </c>
    </row>
    <row r="122" spans="1:6">
      <c r="A122" s="68" t="s">
        <v>196</v>
      </c>
      <c r="B122" s="39" t="s">
        <v>197</v>
      </c>
      <c r="C122" t="s">
        <v>705</v>
      </c>
      <c r="D122" s="18">
        <v>13</v>
      </c>
      <c r="E122" s="18">
        <v>13</v>
      </c>
      <c r="F122" t="s">
        <v>1204</v>
      </c>
    </row>
    <row r="123" spans="1:6">
      <c r="A123" s="68" t="s">
        <v>196</v>
      </c>
      <c r="B123" s="39" t="s">
        <v>197</v>
      </c>
      <c r="C123" t="s">
        <v>706</v>
      </c>
      <c r="D123" s="18">
        <v>20</v>
      </c>
      <c r="E123" s="18">
        <v>30</v>
      </c>
      <c r="F123" t="s">
        <v>1037</v>
      </c>
    </row>
    <row r="124" spans="1:6">
      <c r="A124" s="68" t="s">
        <v>196</v>
      </c>
      <c r="B124" s="39" t="s">
        <v>197</v>
      </c>
      <c r="C124" t="s">
        <v>704</v>
      </c>
      <c r="D124" s="18">
        <v>3</v>
      </c>
      <c r="E124" s="18">
        <v>3</v>
      </c>
      <c r="F124" t="s">
        <v>1204</v>
      </c>
    </row>
    <row r="125" spans="1:6">
      <c r="A125" s="40" t="s">
        <v>707</v>
      </c>
      <c r="B125" s="40"/>
      <c r="C125" s="19"/>
      <c r="D125" s="44">
        <v>36</v>
      </c>
      <c r="E125" s="22">
        <v>17.182965299685002</v>
      </c>
      <c r="F125" s="19" t="s">
        <v>1204</v>
      </c>
    </row>
    <row r="126" spans="1:6">
      <c r="A126" s="68" t="s">
        <v>198</v>
      </c>
      <c r="B126" s="39" t="s">
        <v>199</v>
      </c>
      <c r="C126" t="s">
        <v>708</v>
      </c>
      <c r="D126" s="18">
        <v>17</v>
      </c>
      <c r="E126" s="17">
        <v>25.5</v>
      </c>
      <c r="F126" t="s">
        <v>1037</v>
      </c>
    </row>
    <row r="127" spans="1:6">
      <c r="A127" s="40" t="s">
        <v>709</v>
      </c>
      <c r="B127" s="40"/>
      <c r="C127" s="19"/>
      <c r="D127" s="44">
        <v>17</v>
      </c>
      <c r="E127" s="22">
        <v>25.5</v>
      </c>
      <c r="F127" s="19" t="s">
        <v>1037</v>
      </c>
    </row>
    <row r="128" spans="1:6">
      <c r="A128" s="68" t="s">
        <v>200</v>
      </c>
      <c r="B128" s="39" t="s">
        <v>201</v>
      </c>
      <c r="C128" t="s">
        <v>710</v>
      </c>
      <c r="D128" s="18">
        <v>1</v>
      </c>
      <c r="E128" s="18">
        <v>1</v>
      </c>
      <c r="F128" t="s">
        <v>1203</v>
      </c>
    </row>
    <row r="129" spans="1:6">
      <c r="A129" s="40" t="s">
        <v>711</v>
      </c>
      <c r="B129" s="40"/>
      <c r="C129" s="19"/>
      <c r="D129" s="44">
        <v>1</v>
      </c>
      <c r="E129" s="44">
        <v>1</v>
      </c>
      <c r="F129" s="19" t="s">
        <v>1203</v>
      </c>
    </row>
    <row r="130" spans="1:6">
      <c r="A130" s="68" t="s">
        <v>204</v>
      </c>
      <c r="B130" s="39" t="s">
        <v>205</v>
      </c>
      <c r="C130" t="s">
        <v>204</v>
      </c>
      <c r="D130" s="18">
        <v>9</v>
      </c>
      <c r="E130" s="17">
        <v>13.5</v>
      </c>
      <c r="F130" t="s">
        <v>1037</v>
      </c>
    </row>
    <row r="131" spans="1:6">
      <c r="A131" s="68" t="s">
        <v>204</v>
      </c>
      <c r="B131" s="39" t="s">
        <v>205</v>
      </c>
      <c r="C131" t="s">
        <v>712</v>
      </c>
      <c r="D131" s="18">
        <v>2</v>
      </c>
      <c r="E131" s="18">
        <v>2</v>
      </c>
      <c r="F131" t="s">
        <v>1204</v>
      </c>
    </row>
    <row r="132" spans="1:6">
      <c r="A132" s="40" t="s">
        <v>713</v>
      </c>
      <c r="B132" s="40"/>
      <c r="C132" s="19"/>
      <c r="D132" s="44">
        <v>11</v>
      </c>
      <c r="E132" s="22">
        <v>2.5323343848580002</v>
      </c>
      <c r="F132" s="19" t="s">
        <v>1204</v>
      </c>
    </row>
    <row r="133" spans="1:6">
      <c r="A133" s="68" t="s">
        <v>206</v>
      </c>
      <c r="B133" s="39" t="s">
        <v>207</v>
      </c>
      <c r="C133" t="s">
        <v>714</v>
      </c>
      <c r="D133" s="18">
        <v>3</v>
      </c>
      <c r="E133" s="18">
        <v>3</v>
      </c>
      <c r="F133" t="s">
        <v>1204</v>
      </c>
    </row>
    <row r="134" spans="1:6">
      <c r="A134" s="68" t="s">
        <v>206</v>
      </c>
      <c r="B134" s="39" t="s">
        <v>207</v>
      </c>
      <c r="C134" t="s">
        <v>715</v>
      </c>
      <c r="D134" s="18">
        <v>7</v>
      </c>
      <c r="E134" s="18">
        <v>7</v>
      </c>
      <c r="F134" t="s">
        <v>1204</v>
      </c>
    </row>
    <row r="135" spans="1:6">
      <c r="A135" s="68" t="s">
        <v>206</v>
      </c>
      <c r="B135" s="39" t="s">
        <v>207</v>
      </c>
      <c r="C135" t="s">
        <v>716</v>
      </c>
      <c r="D135" s="18">
        <v>7</v>
      </c>
      <c r="E135" s="17">
        <v>10.5</v>
      </c>
      <c r="F135" t="s">
        <v>1037</v>
      </c>
    </row>
    <row r="136" spans="1:6">
      <c r="A136" s="40" t="s">
        <v>717</v>
      </c>
      <c r="B136" s="40"/>
      <c r="C136" s="19"/>
      <c r="D136" s="44">
        <v>17</v>
      </c>
      <c r="E136" s="22">
        <v>10.414037854889999</v>
      </c>
      <c r="F136" s="19" t="s">
        <v>1204</v>
      </c>
    </row>
    <row r="137" spans="1:6">
      <c r="A137" s="68" t="s">
        <v>208</v>
      </c>
      <c r="B137" s="39" t="s">
        <v>209</v>
      </c>
      <c r="C137" t="s">
        <v>719</v>
      </c>
      <c r="D137" s="18">
        <v>114</v>
      </c>
      <c r="E137" s="18">
        <v>171</v>
      </c>
      <c r="F137" t="s">
        <v>1037</v>
      </c>
    </row>
    <row r="138" spans="1:6">
      <c r="A138" s="68" t="s">
        <v>208</v>
      </c>
      <c r="B138" s="39" t="s">
        <v>209</v>
      </c>
      <c r="C138" t="s">
        <v>718</v>
      </c>
      <c r="D138" s="18">
        <v>7</v>
      </c>
      <c r="E138" s="18">
        <v>7</v>
      </c>
      <c r="F138" t="s">
        <v>1204</v>
      </c>
    </row>
    <row r="139" spans="1:6">
      <c r="A139" s="40" t="s">
        <v>720</v>
      </c>
      <c r="B139" s="40"/>
      <c r="C139" s="19"/>
      <c r="D139" s="44">
        <v>121</v>
      </c>
      <c r="E139" s="22">
        <v>12.057675244011</v>
      </c>
      <c r="F139" s="19" t="s">
        <v>1204</v>
      </c>
    </row>
    <row r="140" spans="1:6">
      <c r="A140" s="68" t="s">
        <v>210</v>
      </c>
      <c r="B140" s="39" t="s">
        <v>211</v>
      </c>
      <c r="C140" t="s">
        <v>721</v>
      </c>
      <c r="D140" s="18">
        <v>29</v>
      </c>
      <c r="E140" s="17">
        <v>43.5</v>
      </c>
      <c r="F140" t="s">
        <v>1037</v>
      </c>
    </row>
    <row r="141" spans="1:6">
      <c r="A141" s="40" t="s">
        <v>722</v>
      </c>
      <c r="B141" s="40"/>
      <c r="C141" s="19"/>
      <c r="D141" s="44">
        <v>29</v>
      </c>
      <c r="E141" s="22">
        <v>43.5</v>
      </c>
      <c r="F141" s="19" t="s">
        <v>1037</v>
      </c>
    </row>
    <row r="142" spans="1:6">
      <c r="A142" s="68" t="s">
        <v>212</v>
      </c>
      <c r="B142" s="39" t="s">
        <v>213</v>
      </c>
      <c r="C142" t="s">
        <v>723</v>
      </c>
      <c r="D142" s="18">
        <v>3</v>
      </c>
      <c r="E142" s="18">
        <v>3</v>
      </c>
      <c r="F142" t="s">
        <v>1204</v>
      </c>
    </row>
    <row r="143" spans="1:6">
      <c r="A143" s="68" t="s">
        <v>212</v>
      </c>
      <c r="B143" s="39" t="s">
        <v>213</v>
      </c>
      <c r="C143" t="s">
        <v>724</v>
      </c>
      <c r="D143" s="18">
        <v>70</v>
      </c>
      <c r="E143" s="18">
        <v>105</v>
      </c>
      <c r="F143" t="s">
        <v>1037</v>
      </c>
    </row>
    <row r="144" spans="1:6">
      <c r="A144" s="40" t="s">
        <v>725</v>
      </c>
      <c r="B144" s="40"/>
      <c r="C144" s="19"/>
      <c r="D144" s="44">
        <v>73</v>
      </c>
      <c r="E144" s="22">
        <v>7.1403785488959004</v>
      </c>
      <c r="F144" s="19" t="s">
        <v>1204</v>
      </c>
    </row>
    <row r="145" spans="1:6">
      <c r="A145" s="68" t="s">
        <v>214</v>
      </c>
      <c r="B145" s="39" t="s">
        <v>215</v>
      </c>
      <c r="C145" t="s">
        <v>726</v>
      </c>
      <c r="D145" s="18">
        <v>4</v>
      </c>
      <c r="E145" s="18">
        <v>4</v>
      </c>
      <c r="F145" t="s">
        <v>1204</v>
      </c>
    </row>
    <row r="146" spans="1:6">
      <c r="A146" s="40" t="s">
        <v>727</v>
      </c>
      <c r="B146" s="40"/>
      <c r="C146" s="19"/>
      <c r="D146" s="44">
        <v>4</v>
      </c>
      <c r="E146" s="44">
        <v>4</v>
      </c>
      <c r="F146" s="19" t="s">
        <v>1204</v>
      </c>
    </row>
    <row r="147" spans="1:6">
      <c r="A147" s="68" t="s">
        <v>216</v>
      </c>
      <c r="B147" s="39" t="s">
        <v>217</v>
      </c>
      <c r="C147" t="s">
        <v>730</v>
      </c>
      <c r="D147" s="18">
        <v>3</v>
      </c>
      <c r="E147" s="17">
        <v>4.5</v>
      </c>
      <c r="F147" t="s">
        <v>1037</v>
      </c>
    </row>
    <row r="148" spans="1:6">
      <c r="A148" s="68" t="s">
        <v>216</v>
      </c>
      <c r="B148" s="39" t="s">
        <v>217</v>
      </c>
      <c r="C148" t="s">
        <v>729</v>
      </c>
      <c r="D148" s="18">
        <v>1</v>
      </c>
      <c r="E148" s="18">
        <v>1</v>
      </c>
      <c r="F148" t="s">
        <v>1203</v>
      </c>
    </row>
    <row r="149" spans="1:6">
      <c r="A149" s="40" t="s">
        <v>731</v>
      </c>
      <c r="B149" s="40"/>
      <c r="C149" s="19"/>
      <c r="D149" s="44">
        <v>4</v>
      </c>
      <c r="E149" s="22">
        <v>1.1774447949527</v>
      </c>
      <c r="F149" s="19" t="s">
        <v>1204</v>
      </c>
    </row>
    <row r="150" spans="1:6">
      <c r="A150" s="68" t="s">
        <v>218</v>
      </c>
      <c r="B150" s="39" t="s">
        <v>219</v>
      </c>
      <c r="C150" t="s">
        <v>732</v>
      </c>
      <c r="D150" s="18">
        <v>1</v>
      </c>
      <c r="E150" s="18">
        <v>1</v>
      </c>
      <c r="F150" t="s">
        <v>1203</v>
      </c>
    </row>
    <row r="151" spans="1:6">
      <c r="A151" s="68" t="s">
        <v>218</v>
      </c>
      <c r="B151" s="39" t="s">
        <v>219</v>
      </c>
      <c r="C151" t="s">
        <v>733</v>
      </c>
      <c r="D151" s="18">
        <v>2</v>
      </c>
      <c r="E151" s="18">
        <v>3</v>
      </c>
      <c r="F151" t="s">
        <v>1037</v>
      </c>
    </row>
    <row r="152" spans="1:6">
      <c r="A152" s="40" t="s">
        <v>734</v>
      </c>
      <c r="B152" s="40"/>
      <c r="C152" s="19"/>
      <c r="D152" s="44">
        <v>3</v>
      </c>
      <c r="E152" s="22">
        <v>1.1182965299684999</v>
      </c>
      <c r="F152" s="19" t="s">
        <v>1204</v>
      </c>
    </row>
    <row r="153" spans="1:6">
      <c r="A153" s="68" t="s">
        <v>220</v>
      </c>
      <c r="B153" s="39" t="s">
        <v>221</v>
      </c>
      <c r="C153" t="s">
        <v>737</v>
      </c>
      <c r="D153" s="18">
        <v>142</v>
      </c>
      <c r="E153" s="18">
        <v>213</v>
      </c>
      <c r="F153" t="s">
        <v>1037</v>
      </c>
    </row>
    <row r="154" spans="1:6">
      <c r="A154" s="68" t="s">
        <v>220</v>
      </c>
      <c r="B154" s="39" t="s">
        <v>221</v>
      </c>
      <c r="C154" t="s">
        <v>735</v>
      </c>
      <c r="D154" s="18">
        <v>1</v>
      </c>
      <c r="E154" s="18">
        <v>1</v>
      </c>
      <c r="F154" t="s">
        <v>1203</v>
      </c>
    </row>
    <row r="155" spans="1:6">
      <c r="A155" s="68" t="s">
        <v>220</v>
      </c>
      <c r="B155" s="39" t="s">
        <v>221</v>
      </c>
      <c r="C155" t="s">
        <v>736</v>
      </c>
      <c r="D155" s="18">
        <v>5</v>
      </c>
      <c r="E155" s="17">
        <v>7.5</v>
      </c>
      <c r="F155" t="s">
        <v>1037</v>
      </c>
    </row>
    <row r="156" spans="1:6">
      <c r="A156" s="40" t="s">
        <v>738</v>
      </c>
      <c r="B156" s="40"/>
      <c r="C156" s="19"/>
      <c r="D156" s="44">
        <v>148</v>
      </c>
      <c r="E156" s="22">
        <v>9.6947949526814003</v>
      </c>
      <c r="F156" s="19" t="s">
        <v>1204</v>
      </c>
    </row>
    <row r="157" spans="1:6">
      <c r="A157" s="68" t="s">
        <v>226</v>
      </c>
      <c r="B157" s="39" t="s">
        <v>227</v>
      </c>
      <c r="C157" t="s">
        <v>739</v>
      </c>
      <c r="D157" s="18">
        <v>89</v>
      </c>
      <c r="E157" s="17">
        <v>133.5</v>
      </c>
      <c r="F157" t="s">
        <v>1037</v>
      </c>
    </row>
    <row r="158" spans="1:6">
      <c r="A158" s="40" t="s">
        <v>740</v>
      </c>
      <c r="B158" s="40"/>
      <c r="C158" s="19"/>
      <c r="D158" s="44">
        <v>89</v>
      </c>
      <c r="E158" s="22">
        <v>133.5</v>
      </c>
      <c r="F158" s="19" t="s">
        <v>1037</v>
      </c>
    </row>
    <row r="159" spans="1:6">
      <c r="A159" s="68" t="s">
        <v>228</v>
      </c>
      <c r="B159" s="39" t="s">
        <v>229</v>
      </c>
      <c r="C159" t="s">
        <v>742</v>
      </c>
      <c r="D159" s="18">
        <v>51</v>
      </c>
      <c r="E159" s="17">
        <v>76.5</v>
      </c>
      <c r="F159" t="s">
        <v>1037</v>
      </c>
    </row>
    <row r="160" spans="1:6">
      <c r="A160" s="68" t="s">
        <v>228</v>
      </c>
      <c r="B160" s="39" t="s">
        <v>229</v>
      </c>
      <c r="C160" t="s">
        <v>741</v>
      </c>
      <c r="D160" s="18">
        <v>3</v>
      </c>
      <c r="E160" s="18">
        <v>3</v>
      </c>
      <c r="F160" t="s">
        <v>1204</v>
      </c>
    </row>
    <row r="161" spans="1:6">
      <c r="A161" s="40" t="s">
        <v>743</v>
      </c>
      <c r="B161" s="40"/>
      <c r="C161" s="19"/>
      <c r="D161" s="44">
        <v>54</v>
      </c>
      <c r="E161" s="44">
        <v>6.0165615141956001</v>
      </c>
      <c r="F161" s="19" t="s">
        <v>1204</v>
      </c>
    </row>
    <row r="162" spans="1:6">
      <c r="A162" s="68" t="s">
        <v>238</v>
      </c>
      <c r="B162" s="39" t="s">
        <v>239</v>
      </c>
      <c r="C162" t="s">
        <v>744</v>
      </c>
      <c r="D162" s="18">
        <v>8</v>
      </c>
      <c r="E162" s="18">
        <v>12</v>
      </c>
      <c r="F162" t="s">
        <v>1037</v>
      </c>
    </row>
    <row r="163" spans="1:6">
      <c r="A163" s="40" t="s">
        <v>745</v>
      </c>
      <c r="B163" s="40"/>
      <c r="C163" s="19"/>
      <c r="D163" s="44">
        <v>8</v>
      </c>
      <c r="E163" s="44">
        <v>12</v>
      </c>
      <c r="F163" s="19" t="s">
        <v>1037</v>
      </c>
    </row>
    <row r="164" spans="1:6">
      <c r="A164" s="68" t="s">
        <v>242</v>
      </c>
      <c r="B164" s="39" t="s">
        <v>243</v>
      </c>
      <c r="C164" t="s">
        <v>810</v>
      </c>
      <c r="D164" s="18">
        <v>41</v>
      </c>
      <c r="E164" s="17">
        <v>20.5</v>
      </c>
      <c r="F164" t="s">
        <v>1037</v>
      </c>
    </row>
    <row r="165" spans="1:6">
      <c r="A165" s="40" t="s">
        <v>1210</v>
      </c>
      <c r="B165" s="40"/>
      <c r="C165" s="19"/>
      <c r="D165" s="44">
        <v>41</v>
      </c>
      <c r="E165" s="22">
        <v>20.5</v>
      </c>
      <c r="F165" s="19" t="s">
        <v>1037</v>
      </c>
    </row>
    <row r="166" spans="1:6">
      <c r="A166" s="68" t="s">
        <v>244</v>
      </c>
      <c r="B166" s="39" t="s">
        <v>245</v>
      </c>
      <c r="C166" t="s">
        <v>244</v>
      </c>
      <c r="D166" s="18">
        <v>1</v>
      </c>
      <c r="E166" s="17">
        <v>1.5</v>
      </c>
      <c r="F166" t="s">
        <v>1037</v>
      </c>
    </row>
    <row r="167" spans="1:6">
      <c r="A167" s="40" t="s">
        <v>746</v>
      </c>
      <c r="B167" s="40"/>
      <c r="C167" s="19"/>
      <c r="D167" s="44">
        <v>1</v>
      </c>
      <c r="E167" s="22">
        <v>1.5</v>
      </c>
      <c r="F167" s="19" t="s">
        <v>1037</v>
      </c>
    </row>
    <row r="168" spans="1:6">
      <c r="A168" s="68" t="s">
        <v>250</v>
      </c>
      <c r="B168" s="39" t="s">
        <v>251</v>
      </c>
      <c r="C168" t="s">
        <v>747</v>
      </c>
      <c r="D168" s="18">
        <v>1</v>
      </c>
      <c r="E168" s="17">
        <v>1.5</v>
      </c>
      <c r="F168" t="s">
        <v>1037</v>
      </c>
    </row>
    <row r="169" spans="1:6">
      <c r="A169" s="40" t="s">
        <v>748</v>
      </c>
      <c r="B169" s="40"/>
      <c r="C169" s="19"/>
      <c r="D169" s="44">
        <v>1</v>
      </c>
      <c r="E169" s="22">
        <v>1.5</v>
      </c>
      <c r="F169" s="19" t="s">
        <v>1037</v>
      </c>
    </row>
    <row r="170" spans="1:6">
      <c r="A170" s="68" t="s">
        <v>252</v>
      </c>
      <c r="B170" s="39" t="s">
        <v>253</v>
      </c>
      <c r="C170" t="s">
        <v>252</v>
      </c>
      <c r="D170" s="18">
        <v>33</v>
      </c>
      <c r="E170" s="17">
        <v>49.5</v>
      </c>
      <c r="F170" t="s">
        <v>1037</v>
      </c>
    </row>
    <row r="171" spans="1:6">
      <c r="A171" s="68" t="s">
        <v>252</v>
      </c>
      <c r="B171" s="39" t="s">
        <v>253</v>
      </c>
      <c r="C171" t="s">
        <v>749</v>
      </c>
      <c r="D171" s="18">
        <v>4</v>
      </c>
      <c r="E171" s="18">
        <v>4</v>
      </c>
      <c r="F171" t="s">
        <v>1204</v>
      </c>
    </row>
    <row r="172" spans="1:6">
      <c r="A172" s="40" t="s">
        <v>750</v>
      </c>
      <c r="B172" s="40"/>
      <c r="C172" s="19"/>
      <c r="D172" s="44">
        <v>37</v>
      </c>
      <c r="E172" s="44">
        <v>5.9518927444795002</v>
      </c>
      <c r="F172" s="19" t="s">
        <v>1204</v>
      </c>
    </row>
    <row r="173" spans="1:6">
      <c r="A173" s="68" t="s">
        <v>260</v>
      </c>
      <c r="B173" s="39" t="s">
        <v>261</v>
      </c>
      <c r="C173" t="s">
        <v>846</v>
      </c>
      <c r="D173" s="18">
        <v>96</v>
      </c>
      <c r="E173" s="18">
        <v>48</v>
      </c>
      <c r="F173" t="s">
        <v>1037</v>
      </c>
    </row>
    <row r="174" spans="1:6">
      <c r="A174" s="68" t="s">
        <v>260</v>
      </c>
      <c r="B174" s="39" t="s">
        <v>261</v>
      </c>
      <c r="C174" t="s">
        <v>751</v>
      </c>
      <c r="D174" s="18">
        <v>1</v>
      </c>
      <c r="E174" s="18">
        <v>1</v>
      </c>
      <c r="F174" t="s">
        <v>1203</v>
      </c>
    </row>
    <row r="175" spans="1:6">
      <c r="A175" s="68" t="s">
        <v>260</v>
      </c>
      <c r="B175" s="39" t="s">
        <v>261</v>
      </c>
      <c r="C175" t="s">
        <v>752</v>
      </c>
      <c r="D175" s="18">
        <v>15</v>
      </c>
      <c r="E175" s="17">
        <v>22.5</v>
      </c>
      <c r="F175" t="s">
        <v>1037</v>
      </c>
    </row>
    <row r="176" spans="1:6">
      <c r="A176" s="68" t="s">
        <v>260</v>
      </c>
      <c r="B176" s="39" t="s">
        <v>261</v>
      </c>
      <c r="C176" t="s">
        <v>753</v>
      </c>
      <c r="D176" s="18">
        <v>1057</v>
      </c>
      <c r="E176" s="17">
        <v>1585.5</v>
      </c>
      <c r="F176" t="s">
        <v>1037</v>
      </c>
    </row>
    <row r="177" spans="1:6">
      <c r="A177" s="40" t="s">
        <v>754</v>
      </c>
      <c r="B177" s="40"/>
      <c r="C177" s="19"/>
      <c r="D177" s="44">
        <v>1169</v>
      </c>
      <c r="E177" s="44">
        <v>49.979591836734997</v>
      </c>
      <c r="F177" s="19" t="s">
        <v>1204</v>
      </c>
    </row>
    <row r="178" spans="1:6">
      <c r="A178" s="68" t="s">
        <v>262</v>
      </c>
      <c r="B178" s="39" t="s">
        <v>263</v>
      </c>
      <c r="C178" t="s">
        <v>755</v>
      </c>
      <c r="D178" s="18">
        <v>31</v>
      </c>
      <c r="E178" s="17">
        <v>23.25</v>
      </c>
      <c r="F178" t="s">
        <v>1037</v>
      </c>
    </row>
    <row r="179" spans="1:6">
      <c r="A179" s="40" t="s">
        <v>756</v>
      </c>
      <c r="B179" s="40"/>
      <c r="C179" s="19"/>
      <c r="D179" s="44">
        <v>31</v>
      </c>
      <c r="E179" s="22">
        <v>23.25</v>
      </c>
      <c r="F179" s="19" t="s">
        <v>1037</v>
      </c>
    </row>
    <row r="180" spans="1:6">
      <c r="A180" s="68" t="s">
        <v>264</v>
      </c>
      <c r="B180" s="39" t="s">
        <v>757</v>
      </c>
      <c r="C180" t="s">
        <v>758</v>
      </c>
      <c r="D180" s="18">
        <v>2</v>
      </c>
      <c r="E180" s="18">
        <v>3</v>
      </c>
      <c r="F180" t="s">
        <v>1037</v>
      </c>
    </row>
    <row r="181" spans="1:6">
      <c r="A181" s="40" t="s">
        <v>759</v>
      </c>
      <c r="B181" s="40"/>
      <c r="C181" s="19"/>
      <c r="D181" s="44">
        <v>2</v>
      </c>
      <c r="E181" s="44">
        <v>3</v>
      </c>
      <c r="F181" s="19" t="s">
        <v>1037</v>
      </c>
    </row>
    <row r="182" spans="1:6">
      <c r="A182" s="68" t="s">
        <v>266</v>
      </c>
      <c r="B182" s="39" t="s">
        <v>267</v>
      </c>
      <c r="C182" t="s">
        <v>266</v>
      </c>
      <c r="D182" s="18">
        <v>14</v>
      </c>
      <c r="E182" s="18">
        <v>21</v>
      </c>
      <c r="F182" t="s">
        <v>1037</v>
      </c>
    </row>
    <row r="183" spans="1:6">
      <c r="A183" s="40" t="s">
        <v>760</v>
      </c>
      <c r="B183" s="40"/>
      <c r="C183" s="19"/>
      <c r="D183" s="44">
        <v>14</v>
      </c>
      <c r="E183" s="44">
        <v>21</v>
      </c>
      <c r="F183" s="19" t="s">
        <v>1037</v>
      </c>
    </row>
    <row r="184" spans="1:6">
      <c r="A184" s="68" t="s">
        <v>272</v>
      </c>
      <c r="B184" s="39" t="s">
        <v>273</v>
      </c>
      <c r="C184" t="s">
        <v>272</v>
      </c>
      <c r="D184" s="18">
        <v>3</v>
      </c>
      <c r="E184" s="17">
        <v>4.5</v>
      </c>
      <c r="F184" t="s">
        <v>1037</v>
      </c>
    </row>
    <row r="185" spans="1:6">
      <c r="A185" s="40" t="s">
        <v>761</v>
      </c>
      <c r="B185" s="40"/>
      <c r="C185" s="19"/>
      <c r="D185" s="44">
        <v>3</v>
      </c>
      <c r="E185" s="22">
        <v>4.5</v>
      </c>
      <c r="F185" s="19" t="s">
        <v>1037</v>
      </c>
    </row>
    <row r="186" spans="1:6">
      <c r="A186" s="45" t="s">
        <v>276</v>
      </c>
      <c r="B186" s="45"/>
      <c r="C186" s="10"/>
      <c r="D186" s="46">
        <v>2397</v>
      </c>
      <c r="E186" s="32">
        <v>233.565</v>
      </c>
      <c r="F186" s="10" t="s">
        <v>1204</v>
      </c>
    </row>
    <row r="187" spans="1:6">
      <c r="A187" s="13" t="s">
        <v>277</v>
      </c>
      <c r="B187" s="41"/>
      <c r="D187" s="18"/>
      <c r="E187" s="18"/>
    </row>
    <row r="188" spans="1:6">
      <c r="A188" s="68" t="s">
        <v>278</v>
      </c>
      <c r="B188" s="39" t="s">
        <v>762</v>
      </c>
      <c r="C188" t="s">
        <v>278</v>
      </c>
      <c r="D188" s="18">
        <v>3</v>
      </c>
      <c r="E188" s="17">
        <v>4.5</v>
      </c>
      <c r="F188" t="s">
        <v>1037</v>
      </c>
    </row>
    <row r="189" spans="1:6">
      <c r="A189" s="40" t="s">
        <v>763</v>
      </c>
      <c r="B189" s="40"/>
      <c r="C189" s="19"/>
      <c r="D189" s="44">
        <v>3</v>
      </c>
      <c r="E189" s="22">
        <v>4.5</v>
      </c>
      <c r="F189" s="19" t="s">
        <v>1037</v>
      </c>
    </row>
    <row r="190" spans="1:6">
      <c r="A190" s="68" t="s">
        <v>280</v>
      </c>
      <c r="B190" s="39" t="s">
        <v>281</v>
      </c>
      <c r="C190" t="s">
        <v>764</v>
      </c>
      <c r="D190" s="18">
        <v>11</v>
      </c>
      <c r="E190" s="17">
        <v>16.5</v>
      </c>
      <c r="F190" t="s">
        <v>1037</v>
      </c>
    </row>
    <row r="191" spans="1:6">
      <c r="A191" s="40" t="s">
        <v>765</v>
      </c>
      <c r="B191" s="40"/>
      <c r="C191" s="19"/>
      <c r="D191" s="44">
        <v>11</v>
      </c>
      <c r="E191" s="22">
        <v>16.5</v>
      </c>
      <c r="F191" s="19" t="s">
        <v>1037</v>
      </c>
    </row>
    <row r="192" spans="1:6">
      <c r="A192" s="68" t="s">
        <v>284</v>
      </c>
      <c r="B192" s="39" t="s">
        <v>285</v>
      </c>
      <c r="C192" t="s">
        <v>766</v>
      </c>
      <c r="D192" s="18">
        <v>4</v>
      </c>
      <c r="E192" s="18">
        <v>6</v>
      </c>
      <c r="F192" t="s">
        <v>1037</v>
      </c>
    </row>
    <row r="193" spans="1:6">
      <c r="A193" s="40" t="s">
        <v>767</v>
      </c>
      <c r="B193" s="40"/>
      <c r="C193" s="19"/>
      <c r="D193" s="44">
        <v>4</v>
      </c>
      <c r="E193" s="44">
        <v>6</v>
      </c>
      <c r="F193" s="19" t="s">
        <v>1037</v>
      </c>
    </row>
    <row r="194" spans="1:6">
      <c r="A194" s="68" t="s">
        <v>286</v>
      </c>
      <c r="B194" s="39" t="s">
        <v>287</v>
      </c>
      <c r="C194" t="s">
        <v>768</v>
      </c>
      <c r="D194" s="18">
        <v>4</v>
      </c>
      <c r="E194" s="18">
        <v>6</v>
      </c>
      <c r="F194" t="s">
        <v>1037</v>
      </c>
    </row>
    <row r="195" spans="1:6">
      <c r="A195" s="40" t="s">
        <v>769</v>
      </c>
      <c r="B195" s="40"/>
      <c r="C195" s="19"/>
      <c r="D195" s="44">
        <v>4</v>
      </c>
      <c r="E195" s="44">
        <v>6</v>
      </c>
      <c r="F195" s="19" t="s">
        <v>1037</v>
      </c>
    </row>
    <row r="196" spans="1:6">
      <c r="A196" s="68" t="s">
        <v>288</v>
      </c>
      <c r="B196" s="39" t="s">
        <v>289</v>
      </c>
      <c r="C196" t="s">
        <v>771</v>
      </c>
      <c r="D196" s="18">
        <v>3</v>
      </c>
      <c r="E196" s="17">
        <v>4.5</v>
      </c>
      <c r="F196" t="s">
        <v>1037</v>
      </c>
    </row>
    <row r="197" spans="1:6">
      <c r="A197" s="68" t="s">
        <v>288</v>
      </c>
      <c r="B197" s="39" t="s">
        <v>289</v>
      </c>
      <c r="C197" t="s">
        <v>770</v>
      </c>
      <c r="D197" s="18">
        <v>1</v>
      </c>
      <c r="E197" s="18">
        <v>1</v>
      </c>
      <c r="F197" t="s">
        <v>1203</v>
      </c>
    </row>
    <row r="198" spans="1:6">
      <c r="A198" s="40" t="s">
        <v>772</v>
      </c>
      <c r="B198" s="40"/>
      <c r="C198" s="19"/>
      <c r="D198" s="44">
        <v>4</v>
      </c>
      <c r="E198" s="22">
        <v>1.1774447949527</v>
      </c>
      <c r="F198" s="19" t="s">
        <v>1204</v>
      </c>
    </row>
    <row r="199" spans="1:6">
      <c r="A199" s="68" t="s">
        <v>290</v>
      </c>
      <c r="B199" s="39" t="s">
        <v>773</v>
      </c>
      <c r="C199" t="s">
        <v>290</v>
      </c>
      <c r="D199" s="18">
        <v>4</v>
      </c>
      <c r="E199" s="18">
        <v>6</v>
      </c>
      <c r="F199" t="s">
        <v>1037</v>
      </c>
    </row>
    <row r="200" spans="1:6">
      <c r="A200" s="40" t="s">
        <v>774</v>
      </c>
      <c r="B200" s="40"/>
      <c r="C200" s="19"/>
      <c r="D200" s="44">
        <v>4</v>
      </c>
      <c r="E200" s="44">
        <v>6</v>
      </c>
      <c r="F200" s="19" t="s">
        <v>1037</v>
      </c>
    </row>
    <row r="201" spans="1:6">
      <c r="A201" s="68" t="s">
        <v>292</v>
      </c>
      <c r="B201" s="39" t="s">
        <v>293</v>
      </c>
      <c r="C201" t="s">
        <v>775</v>
      </c>
      <c r="D201" s="18">
        <v>2</v>
      </c>
      <c r="E201" s="18">
        <v>2</v>
      </c>
      <c r="F201" t="s">
        <v>1204</v>
      </c>
    </row>
    <row r="202" spans="1:6">
      <c r="A202" s="40" t="s">
        <v>776</v>
      </c>
      <c r="B202" s="40"/>
      <c r="C202" s="19"/>
      <c r="D202" s="44">
        <v>2</v>
      </c>
      <c r="E202" s="44">
        <v>2</v>
      </c>
      <c r="F202" s="19" t="s">
        <v>1204</v>
      </c>
    </row>
    <row r="203" spans="1:6">
      <c r="A203" s="68" t="s">
        <v>294</v>
      </c>
      <c r="B203" s="39" t="s">
        <v>777</v>
      </c>
      <c r="C203" t="s">
        <v>781</v>
      </c>
      <c r="D203" s="18">
        <v>86</v>
      </c>
      <c r="E203" s="18">
        <v>129</v>
      </c>
      <c r="F203" t="s">
        <v>1037</v>
      </c>
    </row>
    <row r="204" spans="1:6">
      <c r="A204" s="68" t="s">
        <v>294</v>
      </c>
      <c r="B204" s="39" t="s">
        <v>777</v>
      </c>
      <c r="C204" t="s">
        <v>779</v>
      </c>
      <c r="D204" s="18">
        <v>3</v>
      </c>
      <c r="E204" s="18">
        <v>3</v>
      </c>
      <c r="F204" t="s">
        <v>1204</v>
      </c>
    </row>
    <row r="205" spans="1:6">
      <c r="A205" s="68" t="s">
        <v>294</v>
      </c>
      <c r="B205" s="39" t="s">
        <v>777</v>
      </c>
      <c r="C205" t="s">
        <v>780</v>
      </c>
      <c r="D205" s="18">
        <v>5</v>
      </c>
      <c r="E205" s="17">
        <v>7.5</v>
      </c>
      <c r="F205" t="s">
        <v>1037</v>
      </c>
    </row>
    <row r="206" spans="1:6">
      <c r="A206" s="68" t="s">
        <v>294</v>
      </c>
      <c r="B206" s="39" t="s">
        <v>777</v>
      </c>
      <c r="C206" t="s">
        <v>778</v>
      </c>
      <c r="D206" s="18">
        <v>1</v>
      </c>
      <c r="E206" s="18">
        <v>1</v>
      </c>
      <c r="F206" t="s">
        <v>1203</v>
      </c>
    </row>
    <row r="207" spans="1:6">
      <c r="A207" s="40" t="s">
        <v>782</v>
      </c>
      <c r="B207" s="40"/>
      <c r="C207" s="19"/>
      <c r="D207" s="44">
        <v>95</v>
      </c>
      <c r="E207" s="44">
        <v>8.0372670807453002</v>
      </c>
      <c r="F207" s="19" t="s">
        <v>1204</v>
      </c>
    </row>
    <row r="208" spans="1:6">
      <c r="A208" s="68" t="s">
        <v>296</v>
      </c>
      <c r="B208" s="39" t="s">
        <v>783</v>
      </c>
      <c r="C208" t="s">
        <v>296</v>
      </c>
      <c r="D208" s="18">
        <v>1</v>
      </c>
      <c r="E208" s="17">
        <v>1.5</v>
      </c>
      <c r="F208" t="s">
        <v>1037</v>
      </c>
    </row>
    <row r="209" spans="1:6">
      <c r="A209" s="68" t="s">
        <v>296</v>
      </c>
      <c r="B209" s="39" t="s">
        <v>783</v>
      </c>
      <c r="C209" t="s">
        <v>784</v>
      </c>
      <c r="D209" s="18">
        <v>1</v>
      </c>
      <c r="E209" s="18">
        <v>1</v>
      </c>
      <c r="F209" t="s">
        <v>1203</v>
      </c>
    </row>
    <row r="210" spans="1:6">
      <c r="A210" s="40" t="s">
        <v>785</v>
      </c>
      <c r="B210" s="40"/>
      <c r="C210" s="19"/>
      <c r="D210" s="44">
        <v>2</v>
      </c>
      <c r="E210" s="44">
        <v>1.0443655723159</v>
      </c>
      <c r="F210" s="19" t="s">
        <v>1204</v>
      </c>
    </row>
    <row r="211" spans="1:6">
      <c r="A211" s="68" t="s">
        <v>300</v>
      </c>
      <c r="B211" s="39" t="s">
        <v>786</v>
      </c>
      <c r="C211" t="s">
        <v>300</v>
      </c>
      <c r="D211" s="18">
        <v>1</v>
      </c>
      <c r="E211" s="17">
        <v>1.5</v>
      </c>
      <c r="F211" t="s">
        <v>1037</v>
      </c>
    </row>
    <row r="212" spans="1:6">
      <c r="A212" s="40" t="s">
        <v>787</v>
      </c>
      <c r="B212" s="40"/>
      <c r="C212" s="19"/>
      <c r="D212" s="44">
        <v>1</v>
      </c>
      <c r="E212" s="22">
        <v>1.5</v>
      </c>
      <c r="F212" s="19" t="s">
        <v>1037</v>
      </c>
    </row>
    <row r="213" spans="1:6">
      <c r="A213" s="68" t="s">
        <v>302</v>
      </c>
      <c r="B213" s="39" t="s">
        <v>303</v>
      </c>
      <c r="C213" t="s">
        <v>788</v>
      </c>
      <c r="D213" s="18">
        <v>1</v>
      </c>
      <c r="E213" s="17">
        <v>1.5</v>
      </c>
      <c r="F213" t="s">
        <v>1037</v>
      </c>
    </row>
    <row r="214" spans="1:6">
      <c r="A214" s="40" t="s">
        <v>789</v>
      </c>
      <c r="B214" s="40"/>
      <c r="C214" s="19"/>
      <c r="D214" s="44">
        <v>1</v>
      </c>
      <c r="E214" s="22">
        <v>1.5</v>
      </c>
      <c r="F214" s="19" t="s">
        <v>1037</v>
      </c>
    </row>
    <row r="215" spans="1:6">
      <c r="A215" s="68" t="s">
        <v>304</v>
      </c>
      <c r="B215" s="39" t="s">
        <v>790</v>
      </c>
      <c r="C215" t="s">
        <v>304</v>
      </c>
      <c r="D215" s="18">
        <v>9</v>
      </c>
      <c r="E215" s="17">
        <v>13.5</v>
      </c>
      <c r="F215" t="s">
        <v>1037</v>
      </c>
    </row>
    <row r="216" spans="1:6">
      <c r="A216" s="40" t="s">
        <v>791</v>
      </c>
      <c r="B216" s="40"/>
      <c r="C216" s="19"/>
      <c r="D216" s="44">
        <v>9</v>
      </c>
      <c r="E216" s="22">
        <v>13.5</v>
      </c>
      <c r="F216" s="19" t="s">
        <v>1037</v>
      </c>
    </row>
    <row r="217" spans="1:6">
      <c r="A217" s="68" t="s">
        <v>308</v>
      </c>
      <c r="B217" s="39" t="s">
        <v>792</v>
      </c>
      <c r="C217" t="s">
        <v>793</v>
      </c>
      <c r="D217" s="18">
        <v>1</v>
      </c>
      <c r="E217" s="18">
        <v>1</v>
      </c>
      <c r="F217" t="s">
        <v>1203</v>
      </c>
    </row>
    <row r="218" spans="1:6">
      <c r="A218" s="40" t="s">
        <v>794</v>
      </c>
      <c r="B218" s="40"/>
      <c r="C218" s="19"/>
      <c r="D218" s="44">
        <v>1</v>
      </c>
      <c r="E218" s="44">
        <v>1</v>
      </c>
      <c r="F218" s="19" t="s">
        <v>1203</v>
      </c>
    </row>
    <row r="219" spans="1:6">
      <c r="A219" s="68" t="s">
        <v>310</v>
      </c>
      <c r="B219" s="39" t="s">
        <v>311</v>
      </c>
      <c r="C219" t="s">
        <v>795</v>
      </c>
      <c r="D219" s="18">
        <v>2</v>
      </c>
      <c r="E219" s="18">
        <v>3</v>
      </c>
      <c r="F219" t="s">
        <v>1037</v>
      </c>
    </row>
    <row r="220" spans="1:6">
      <c r="A220" s="40" t="s">
        <v>796</v>
      </c>
      <c r="B220" s="40"/>
      <c r="C220" s="19"/>
      <c r="D220" s="44">
        <v>2</v>
      </c>
      <c r="E220" s="44">
        <v>3</v>
      </c>
      <c r="F220" s="19" t="s">
        <v>1037</v>
      </c>
    </row>
    <row r="221" spans="1:6">
      <c r="A221" s="68" t="s">
        <v>313</v>
      </c>
      <c r="B221" s="39" t="s">
        <v>314</v>
      </c>
      <c r="C221" t="s">
        <v>797</v>
      </c>
      <c r="D221" s="18">
        <v>12</v>
      </c>
      <c r="E221" s="18">
        <v>18</v>
      </c>
      <c r="F221" t="s">
        <v>1037</v>
      </c>
    </row>
    <row r="222" spans="1:6">
      <c r="A222" s="40" t="s">
        <v>798</v>
      </c>
      <c r="B222" s="40"/>
      <c r="C222" s="19"/>
      <c r="D222" s="44">
        <v>12</v>
      </c>
      <c r="E222" s="44">
        <v>18</v>
      </c>
      <c r="F222" s="19" t="s">
        <v>1037</v>
      </c>
    </row>
    <row r="223" spans="1:6">
      <c r="A223" s="68" t="s">
        <v>315</v>
      </c>
      <c r="B223" s="39" t="s">
        <v>316</v>
      </c>
      <c r="C223" t="s">
        <v>804</v>
      </c>
      <c r="D223" s="18">
        <v>311</v>
      </c>
      <c r="E223" s="17">
        <v>466.5</v>
      </c>
      <c r="F223" t="s">
        <v>1037</v>
      </c>
    </row>
    <row r="224" spans="1:6">
      <c r="A224" s="68" t="s">
        <v>315</v>
      </c>
      <c r="B224" s="39" t="s">
        <v>316</v>
      </c>
      <c r="C224" t="s">
        <v>802</v>
      </c>
      <c r="D224" s="18">
        <v>50</v>
      </c>
      <c r="E224" s="18">
        <v>100</v>
      </c>
      <c r="F224" t="s">
        <v>1037</v>
      </c>
    </row>
    <row r="225" spans="1:6">
      <c r="A225" s="68" t="s">
        <v>315</v>
      </c>
      <c r="B225" s="39" t="s">
        <v>316</v>
      </c>
      <c r="C225" t="s">
        <v>799</v>
      </c>
      <c r="D225" s="18">
        <v>4</v>
      </c>
      <c r="E225" s="18">
        <v>6</v>
      </c>
      <c r="F225" t="s">
        <v>1037</v>
      </c>
    </row>
    <row r="226" spans="1:6">
      <c r="A226" s="68" t="s">
        <v>315</v>
      </c>
      <c r="B226" s="39" t="s">
        <v>316</v>
      </c>
      <c r="C226" t="s">
        <v>803</v>
      </c>
      <c r="D226" s="18">
        <v>171</v>
      </c>
      <c r="E226" s="17">
        <v>256.5</v>
      </c>
      <c r="F226" t="s">
        <v>1037</v>
      </c>
    </row>
    <row r="227" spans="1:6">
      <c r="A227" s="68" t="s">
        <v>315</v>
      </c>
      <c r="B227" s="39" t="s">
        <v>316</v>
      </c>
      <c r="C227" t="s">
        <v>801</v>
      </c>
      <c r="D227" s="18">
        <v>44</v>
      </c>
      <c r="E227" s="18">
        <v>264</v>
      </c>
      <c r="F227" t="s">
        <v>1037</v>
      </c>
    </row>
    <row r="228" spans="1:6">
      <c r="A228" s="68" t="s">
        <v>315</v>
      </c>
      <c r="B228" s="39" t="s">
        <v>316</v>
      </c>
      <c r="C228" t="s">
        <v>800</v>
      </c>
      <c r="D228" s="18">
        <v>5</v>
      </c>
      <c r="E228" s="18">
        <v>30</v>
      </c>
      <c r="F228" t="s">
        <v>1037</v>
      </c>
    </row>
    <row r="229" spans="1:6">
      <c r="A229" s="68" t="s">
        <v>315</v>
      </c>
      <c r="B229" s="39" t="s">
        <v>316</v>
      </c>
      <c r="C229" t="s">
        <v>315</v>
      </c>
      <c r="D229" s="18">
        <v>15</v>
      </c>
      <c r="E229" s="17">
        <v>22.5</v>
      </c>
      <c r="F229" t="s">
        <v>1037</v>
      </c>
    </row>
    <row r="230" spans="1:6">
      <c r="A230" s="40" t="s">
        <v>805</v>
      </c>
      <c r="B230" s="40"/>
      <c r="C230" s="19"/>
      <c r="D230" s="44">
        <v>600</v>
      </c>
      <c r="E230" s="22">
        <v>1145.5</v>
      </c>
      <c r="F230" s="19" t="s">
        <v>1037</v>
      </c>
    </row>
    <row r="231" spans="1:6">
      <c r="A231" s="68" t="s">
        <v>317</v>
      </c>
      <c r="B231" s="39" t="s">
        <v>318</v>
      </c>
      <c r="C231" t="s">
        <v>806</v>
      </c>
      <c r="D231" s="18">
        <v>2</v>
      </c>
      <c r="E231" s="18">
        <v>3</v>
      </c>
      <c r="F231" t="s">
        <v>1037</v>
      </c>
    </row>
    <row r="232" spans="1:6">
      <c r="A232" s="40" t="s">
        <v>807</v>
      </c>
      <c r="B232" s="40"/>
      <c r="C232" s="19"/>
      <c r="D232" s="44">
        <v>2</v>
      </c>
      <c r="E232" s="44">
        <v>3</v>
      </c>
      <c r="F232" s="19" t="s">
        <v>1037</v>
      </c>
    </row>
    <row r="233" spans="1:6">
      <c r="A233" s="68" t="s">
        <v>319</v>
      </c>
      <c r="B233" s="39" t="s">
        <v>320</v>
      </c>
      <c r="C233" t="s">
        <v>808</v>
      </c>
      <c r="D233" s="18">
        <v>13</v>
      </c>
      <c r="E233" s="17">
        <v>19.5</v>
      </c>
      <c r="F233" t="s">
        <v>1037</v>
      </c>
    </row>
    <row r="234" spans="1:6">
      <c r="A234" s="40" t="s">
        <v>809</v>
      </c>
      <c r="B234" s="40"/>
      <c r="C234" s="19"/>
      <c r="D234" s="44">
        <v>13</v>
      </c>
      <c r="E234" s="22">
        <v>19.5</v>
      </c>
      <c r="F234" s="19" t="s">
        <v>1037</v>
      </c>
    </row>
    <row r="235" spans="1:6">
      <c r="A235" s="68" t="s">
        <v>321</v>
      </c>
      <c r="B235" s="39" t="s">
        <v>322</v>
      </c>
      <c r="C235" t="s">
        <v>810</v>
      </c>
      <c r="D235" s="18">
        <v>41</v>
      </c>
      <c r="E235" s="17">
        <v>20.5</v>
      </c>
      <c r="F235" t="s">
        <v>1037</v>
      </c>
    </row>
    <row r="236" spans="1:6">
      <c r="A236" s="40" t="s">
        <v>811</v>
      </c>
      <c r="B236" s="40"/>
      <c r="C236" s="19"/>
      <c r="D236" s="44">
        <v>41</v>
      </c>
      <c r="E236" s="22">
        <v>20.5</v>
      </c>
      <c r="F236" s="19" t="s">
        <v>1037</v>
      </c>
    </row>
    <row r="237" spans="1:6">
      <c r="A237" s="68" t="s">
        <v>323</v>
      </c>
      <c r="B237" s="39" t="s">
        <v>324</v>
      </c>
      <c r="C237" t="s">
        <v>813</v>
      </c>
      <c r="D237" s="18">
        <v>6</v>
      </c>
      <c r="E237" s="18">
        <v>9</v>
      </c>
      <c r="F237" t="s">
        <v>1037</v>
      </c>
    </row>
    <row r="238" spans="1:6">
      <c r="A238" s="68" t="s">
        <v>323</v>
      </c>
      <c r="B238" s="39" t="s">
        <v>324</v>
      </c>
      <c r="C238" t="s">
        <v>812</v>
      </c>
      <c r="D238" s="18">
        <v>4</v>
      </c>
      <c r="E238" s="18">
        <v>6</v>
      </c>
      <c r="F238" t="s">
        <v>1037</v>
      </c>
    </row>
    <row r="239" spans="1:6">
      <c r="A239" s="40" t="s">
        <v>814</v>
      </c>
      <c r="B239" s="40"/>
      <c r="C239" s="19"/>
      <c r="D239" s="44">
        <v>10</v>
      </c>
      <c r="E239" s="44">
        <v>15</v>
      </c>
      <c r="F239" s="19" t="s">
        <v>1037</v>
      </c>
    </row>
    <row r="240" spans="1:6">
      <c r="A240" s="68" t="s">
        <v>333</v>
      </c>
      <c r="B240" s="39" t="s">
        <v>334</v>
      </c>
      <c r="C240" t="s">
        <v>333</v>
      </c>
      <c r="D240" s="18">
        <v>3</v>
      </c>
      <c r="E240" s="17">
        <v>4.5</v>
      </c>
      <c r="F240" t="s">
        <v>1037</v>
      </c>
    </row>
    <row r="241" spans="1:6">
      <c r="A241" s="40" t="s">
        <v>815</v>
      </c>
      <c r="B241" s="40"/>
      <c r="C241" s="19"/>
      <c r="D241" s="44">
        <v>3</v>
      </c>
      <c r="E241" s="22">
        <v>4.5</v>
      </c>
      <c r="F241" s="19" t="s">
        <v>1037</v>
      </c>
    </row>
    <row r="242" spans="1:6">
      <c r="A242" s="68" t="s">
        <v>335</v>
      </c>
      <c r="B242" s="39" t="s">
        <v>816</v>
      </c>
      <c r="C242" t="s">
        <v>817</v>
      </c>
      <c r="D242" s="18">
        <v>1</v>
      </c>
      <c r="E242" s="17">
        <v>1.5</v>
      </c>
      <c r="F242" t="s">
        <v>1037</v>
      </c>
    </row>
    <row r="243" spans="1:6">
      <c r="A243" s="68" t="s">
        <v>335</v>
      </c>
      <c r="B243" s="39" t="s">
        <v>816</v>
      </c>
      <c r="C243" t="s">
        <v>819</v>
      </c>
      <c r="D243" s="18">
        <v>42</v>
      </c>
      <c r="E243" s="18">
        <v>63</v>
      </c>
      <c r="F243" t="s">
        <v>1037</v>
      </c>
    </row>
    <row r="244" spans="1:6">
      <c r="A244" s="68" t="s">
        <v>335</v>
      </c>
      <c r="B244" s="39" t="s">
        <v>816</v>
      </c>
      <c r="C244" t="s">
        <v>818</v>
      </c>
      <c r="D244" s="18">
        <v>11</v>
      </c>
      <c r="E244" s="18">
        <v>11</v>
      </c>
      <c r="F244" t="s">
        <v>1204</v>
      </c>
    </row>
    <row r="245" spans="1:6">
      <c r="A245" s="40" t="s">
        <v>820</v>
      </c>
      <c r="B245" s="40"/>
      <c r="C245" s="19"/>
      <c r="D245" s="44">
        <v>54</v>
      </c>
      <c r="E245" s="22">
        <v>12.907719609582999</v>
      </c>
      <c r="F245" s="19" t="s">
        <v>1204</v>
      </c>
    </row>
    <row r="246" spans="1:6">
      <c r="A246" s="68" t="s">
        <v>339</v>
      </c>
      <c r="B246" s="39" t="s">
        <v>340</v>
      </c>
      <c r="C246" t="s">
        <v>821</v>
      </c>
      <c r="D246" s="18">
        <v>1</v>
      </c>
      <c r="E246" s="17">
        <v>1.5</v>
      </c>
      <c r="F246" t="s">
        <v>1037</v>
      </c>
    </row>
    <row r="247" spans="1:6">
      <c r="A247" s="40" t="s">
        <v>822</v>
      </c>
      <c r="B247" s="40"/>
      <c r="C247" s="19"/>
      <c r="D247" s="44">
        <v>1</v>
      </c>
      <c r="E247" s="22">
        <v>1.5</v>
      </c>
      <c r="F247" s="19" t="s">
        <v>1037</v>
      </c>
    </row>
    <row r="248" spans="1:6">
      <c r="A248" s="68" t="s">
        <v>343</v>
      </c>
      <c r="B248" s="39" t="s">
        <v>344</v>
      </c>
      <c r="C248" t="s">
        <v>823</v>
      </c>
      <c r="D248" s="18">
        <v>2</v>
      </c>
      <c r="E248" s="18">
        <v>2</v>
      </c>
      <c r="F248" t="s">
        <v>1204</v>
      </c>
    </row>
    <row r="249" spans="1:6">
      <c r="A249" s="40" t="s">
        <v>824</v>
      </c>
      <c r="B249" s="40"/>
      <c r="C249" s="19"/>
      <c r="D249" s="44">
        <v>2</v>
      </c>
      <c r="E249" s="44">
        <v>2</v>
      </c>
      <c r="F249" s="19" t="s">
        <v>1204</v>
      </c>
    </row>
    <row r="250" spans="1:6">
      <c r="A250" s="68" t="s">
        <v>351</v>
      </c>
      <c r="B250" s="39" t="s">
        <v>352</v>
      </c>
      <c r="C250" t="s">
        <v>826</v>
      </c>
      <c r="D250" s="18">
        <v>6</v>
      </c>
      <c r="E250" s="18">
        <v>9</v>
      </c>
      <c r="F250" t="s">
        <v>1037</v>
      </c>
    </row>
    <row r="251" spans="1:6">
      <c r="A251" s="68" t="s">
        <v>351</v>
      </c>
      <c r="B251" s="39" t="s">
        <v>352</v>
      </c>
      <c r="C251" t="s">
        <v>351</v>
      </c>
      <c r="D251" s="18">
        <v>42</v>
      </c>
      <c r="E251" s="18">
        <v>63</v>
      </c>
      <c r="F251" t="s">
        <v>1037</v>
      </c>
    </row>
    <row r="252" spans="1:6">
      <c r="A252" s="68" t="s">
        <v>351</v>
      </c>
      <c r="B252" s="39" t="s">
        <v>352</v>
      </c>
      <c r="C252" t="s">
        <v>825</v>
      </c>
      <c r="D252" s="18">
        <v>2</v>
      </c>
      <c r="E252" s="18">
        <v>2</v>
      </c>
      <c r="F252" t="s">
        <v>1204</v>
      </c>
    </row>
    <row r="253" spans="1:6">
      <c r="A253" s="40" t="s">
        <v>827</v>
      </c>
      <c r="B253" s="40"/>
      <c r="C253" s="19"/>
      <c r="D253" s="44">
        <v>50</v>
      </c>
      <c r="E253" s="22">
        <v>4.1295474711624003</v>
      </c>
      <c r="F253" s="19" t="s">
        <v>1204</v>
      </c>
    </row>
    <row r="254" spans="1:6">
      <c r="A254" s="68" t="s">
        <v>353</v>
      </c>
      <c r="B254" s="39" t="s">
        <v>354</v>
      </c>
      <c r="C254" t="s">
        <v>828</v>
      </c>
      <c r="D254" s="18">
        <v>1</v>
      </c>
      <c r="E254" s="17">
        <v>1.5</v>
      </c>
      <c r="F254" t="s">
        <v>1037</v>
      </c>
    </row>
    <row r="255" spans="1:6">
      <c r="A255" s="40" t="s">
        <v>829</v>
      </c>
      <c r="B255" s="40"/>
      <c r="C255" s="19"/>
      <c r="D255" s="44">
        <v>1</v>
      </c>
      <c r="E255" s="22">
        <v>1.5</v>
      </c>
      <c r="F255" s="19" t="s">
        <v>1037</v>
      </c>
    </row>
    <row r="256" spans="1:6">
      <c r="A256" s="68" t="s">
        <v>359</v>
      </c>
      <c r="B256" s="39" t="s">
        <v>830</v>
      </c>
      <c r="C256" t="s">
        <v>831</v>
      </c>
      <c r="D256" s="18">
        <v>5</v>
      </c>
      <c r="E256" s="17">
        <v>7.5</v>
      </c>
      <c r="F256" t="s">
        <v>1037</v>
      </c>
    </row>
    <row r="257" spans="1:6">
      <c r="A257" s="40" t="s">
        <v>832</v>
      </c>
      <c r="B257" s="40"/>
      <c r="C257" s="19"/>
      <c r="D257" s="44">
        <v>5</v>
      </c>
      <c r="E257" s="22">
        <v>7.5</v>
      </c>
      <c r="F257" s="19" t="s">
        <v>1037</v>
      </c>
    </row>
    <row r="258" spans="1:6">
      <c r="A258" s="68" t="s">
        <v>365</v>
      </c>
      <c r="B258" s="39" t="s">
        <v>366</v>
      </c>
      <c r="C258" t="s">
        <v>833</v>
      </c>
      <c r="D258" s="18">
        <v>4</v>
      </c>
      <c r="E258" s="18">
        <v>3</v>
      </c>
      <c r="F258" t="s">
        <v>1037</v>
      </c>
    </row>
    <row r="259" spans="1:6">
      <c r="A259" s="40" t="s">
        <v>834</v>
      </c>
      <c r="B259" s="40"/>
      <c r="C259" s="19"/>
      <c r="D259" s="44">
        <v>4</v>
      </c>
      <c r="E259" s="44">
        <v>3</v>
      </c>
      <c r="F259" s="19" t="s">
        <v>1037</v>
      </c>
    </row>
    <row r="260" spans="1:6">
      <c r="A260" s="68" t="s">
        <v>368</v>
      </c>
      <c r="B260" s="39" t="s">
        <v>369</v>
      </c>
      <c r="C260" t="s">
        <v>846</v>
      </c>
      <c r="D260" s="18">
        <v>96</v>
      </c>
      <c r="E260" s="18">
        <v>48</v>
      </c>
      <c r="F260" t="s">
        <v>1037</v>
      </c>
    </row>
    <row r="261" spans="1:6">
      <c r="A261" s="68" t="s">
        <v>368</v>
      </c>
      <c r="B261" s="39" t="s">
        <v>369</v>
      </c>
      <c r="C261" t="s">
        <v>648</v>
      </c>
      <c r="D261" s="18">
        <v>1</v>
      </c>
      <c r="E261" s="17">
        <v>0.5</v>
      </c>
      <c r="F261" t="s">
        <v>1037</v>
      </c>
    </row>
    <row r="262" spans="1:6">
      <c r="A262" s="68" t="s">
        <v>368</v>
      </c>
      <c r="B262" s="39" t="s">
        <v>369</v>
      </c>
      <c r="C262" t="s">
        <v>837</v>
      </c>
      <c r="D262" s="18">
        <v>2</v>
      </c>
      <c r="E262" s="18">
        <v>3</v>
      </c>
      <c r="F262" t="s">
        <v>1037</v>
      </c>
    </row>
    <row r="263" spans="1:6">
      <c r="A263" s="68" t="s">
        <v>368</v>
      </c>
      <c r="B263" s="39" t="s">
        <v>369</v>
      </c>
      <c r="C263" t="s">
        <v>835</v>
      </c>
      <c r="D263" s="18">
        <v>1</v>
      </c>
      <c r="E263" s="18">
        <v>3</v>
      </c>
      <c r="F263" t="s">
        <v>1037</v>
      </c>
    </row>
    <row r="264" spans="1:6">
      <c r="A264" s="68" t="s">
        <v>368</v>
      </c>
      <c r="B264" s="39" t="s">
        <v>369</v>
      </c>
      <c r="C264" t="s">
        <v>845</v>
      </c>
      <c r="D264" s="18">
        <v>67</v>
      </c>
      <c r="E264" s="18">
        <v>0</v>
      </c>
      <c r="F264" t="s">
        <v>1037</v>
      </c>
    </row>
    <row r="265" spans="1:6">
      <c r="A265" s="68" t="s">
        <v>368</v>
      </c>
      <c r="B265" s="39" t="s">
        <v>369</v>
      </c>
      <c r="C265" t="s">
        <v>843</v>
      </c>
      <c r="D265" s="18">
        <v>29</v>
      </c>
      <c r="E265" s="17">
        <v>43.5</v>
      </c>
      <c r="F265" t="s">
        <v>1037</v>
      </c>
    </row>
    <row r="266" spans="1:6">
      <c r="A266" s="68" t="s">
        <v>368</v>
      </c>
      <c r="B266" s="39" t="s">
        <v>369</v>
      </c>
      <c r="C266" t="s">
        <v>838</v>
      </c>
      <c r="D266" s="18">
        <v>7</v>
      </c>
      <c r="E266" s="17">
        <v>10.5</v>
      </c>
      <c r="F266" t="s">
        <v>1037</v>
      </c>
    </row>
    <row r="267" spans="1:6">
      <c r="A267" s="68" t="s">
        <v>368</v>
      </c>
      <c r="B267" s="39" t="s">
        <v>369</v>
      </c>
      <c r="C267" t="s">
        <v>847</v>
      </c>
      <c r="D267" s="18">
        <v>213</v>
      </c>
      <c r="E267" s="17">
        <v>319.5</v>
      </c>
      <c r="F267" t="s">
        <v>1037</v>
      </c>
    </row>
    <row r="268" spans="1:6">
      <c r="A268" s="68" t="s">
        <v>368</v>
      </c>
      <c r="B268" s="39" t="s">
        <v>369</v>
      </c>
      <c r="C268" t="s">
        <v>840</v>
      </c>
      <c r="D268" s="18">
        <v>11</v>
      </c>
      <c r="E268" s="17">
        <v>16.5</v>
      </c>
      <c r="F268" t="s">
        <v>1037</v>
      </c>
    </row>
    <row r="269" spans="1:6">
      <c r="A269" s="68" t="s">
        <v>368</v>
      </c>
      <c r="B269" s="39" t="s">
        <v>369</v>
      </c>
      <c r="C269" t="s">
        <v>839</v>
      </c>
      <c r="D269" s="18">
        <v>9</v>
      </c>
      <c r="E269" s="17">
        <v>13.5</v>
      </c>
      <c r="F269" t="s">
        <v>1037</v>
      </c>
    </row>
    <row r="270" spans="1:6">
      <c r="A270" s="68" t="s">
        <v>368</v>
      </c>
      <c r="B270" s="39" t="s">
        <v>369</v>
      </c>
      <c r="C270" t="s">
        <v>836</v>
      </c>
      <c r="D270" s="18">
        <v>1</v>
      </c>
      <c r="E270" s="18">
        <v>1</v>
      </c>
      <c r="F270" t="s">
        <v>1203</v>
      </c>
    </row>
    <row r="271" spans="1:6">
      <c r="A271" s="68" t="s">
        <v>368</v>
      </c>
      <c r="B271" s="39" t="s">
        <v>369</v>
      </c>
      <c r="C271" t="s">
        <v>848</v>
      </c>
      <c r="D271" s="18">
        <v>302</v>
      </c>
      <c r="E271" s="18">
        <v>453</v>
      </c>
      <c r="F271" t="s">
        <v>1037</v>
      </c>
    </row>
    <row r="272" spans="1:6">
      <c r="A272" s="68" t="s">
        <v>368</v>
      </c>
      <c r="B272" s="39" t="s">
        <v>369</v>
      </c>
      <c r="C272" t="s">
        <v>849</v>
      </c>
      <c r="D272" s="18">
        <v>320</v>
      </c>
      <c r="E272" s="18">
        <v>320</v>
      </c>
      <c r="F272" t="s">
        <v>1204</v>
      </c>
    </row>
    <row r="273" spans="1:6">
      <c r="A273" s="68" t="s">
        <v>368</v>
      </c>
      <c r="B273" s="39" t="s">
        <v>369</v>
      </c>
      <c r="C273" t="s">
        <v>841</v>
      </c>
      <c r="D273" s="18">
        <v>40</v>
      </c>
      <c r="E273" s="18">
        <v>20</v>
      </c>
      <c r="F273" t="s">
        <v>1037</v>
      </c>
    </row>
    <row r="274" spans="1:6">
      <c r="A274" s="68" t="s">
        <v>368</v>
      </c>
      <c r="B274" s="39" t="s">
        <v>369</v>
      </c>
      <c r="C274" t="s">
        <v>842</v>
      </c>
      <c r="D274" s="18">
        <v>26</v>
      </c>
      <c r="E274" s="18">
        <v>39</v>
      </c>
      <c r="F274" t="s">
        <v>1037</v>
      </c>
    </row>
    <row r="275" spans="1:6">
      <c r="A275" s="68" t="s">
        <v>368</v>
      </c>
      <c r="B275" s="39" t="s">
        <v>369</v>
      </c>
      <c r="C275" t="s">
        <v>844</v>
      </c>
      <c r="D275" s="18">
        <v>53</v>
      </c>
      <c r="E275" s="17">
        <v>39.75</v>
      </c>
      <c r="F275" t="s">
        <v>1037</v>
      </c>
    </row>
    <row r="276" spans="1:6">
      <c r="A276" s="68" t="s">
        <v>368</v>
      </c>
      <c r="B276" s="39" t="s">
        <v>369</v>
      </c>
      <c r="C276" t="s">
        <v>850</v>
      </c>
      <c r="D276" s="18">
        <v>973</v>
      </c>
      <c r="E276" s="17">
        <v>1459.5</v>
      </c>
      <c r="F276" t="s">
        <v>1037</v>
      </c>
    </row>
    <row r="277" spans="1:6">
      <c r="A277" s="40" t="s">
        <v>851</v>
      </c>
      <c r="B277" s="40"/>
      <c r="C277" s="19"/>
      <c r="D277" s="44">
        <v>2151</v>
      </c>
      <c r="E277" s="44">
        <v>394.033126294</v>
      </c>
      <c r="F277" s="19" t="s">
        <v>1204</v>
      </c>
    </row>
    <row r="278" spans="1:6">
      <c r="A278" s="68" t="s">
        <v>370</v>
      </c>
      <c r="B278" s="39" t="s">
        <v>371</v>
      </c>
      <c r="C278" t="s">
        <v>852</v>
      </c>
      <c r="D278" s="18">
        <v>5</v>
      </c>
      <c r="E278" s="17">
        <v>7.5</v>
      </c>
      <c r="F278" t="s">
        <v>1037</v>
      </c>
    </row>
    <row r="279" spans="1:6">
      <c r="A279" s="40" t="s">
        <v>853</v>
      </c>
      <c r="B279" s="40"/>
      <c r="C279" s="19"/>
      <c r="D279" s="44">
        <v>5</v>
      </c>
      <c r="E279" s="22">
        <v>7.5</v>
      </c>
      <c r="F279" s="19" t="s">
        <v>1037</v>
      </c>
    </row>
    <row r="280" spans="1:6">
      <c r="A280" s="68" t="s">
        <v>372</v>
      </c>
      <c r="B280" s="39" t="s">
        <v>373</v>
      </c>
      <c r="C280" t="s">
        <v>854</v>
      </c>
      <c r="D280" s="18">
        <v>1</v>
      </c>
      <c r="E280" s="17">
        <v>1.5</v>
      </c>
      <c r="F280" t="s">
        <v>1037</v>
      </c>
    </row>
    <row r="281" spans="1:6">
      <c r="A281" s="40" t="s">
        <v>855</v>
      </c>
      <c r="B281" s="40"/>
      <c r="C281" s="19"/>
      <c r="D281" s="44">
        <v>1</v>
      </c>
      <c r="E281" s="22">
        <v>1.5</v>
      </c>
      <c r="F281" s="19" t="s">
        <v>1037</v>
      </c>
    </row>
    <row r="282" spans="1:6">
      <c r="A282" s="68" t="s">
        <v>374</v>
      </c>
      <c r="B282" s="39" t="s">
        <v>375</v>
      </c>
      <c r="C282" t="s">
        <v>857</v>
      </c>
      <c r="D282" s="18">
        <v>290</v>
      </c>
      <c r="E282" s="18">
        <v>580</v>
      </c>
      <c r="F282" t="s">
        <v>1037</v>
      </c>
    </row>
    <row r="283" spans="1:6">
      <c r="A283" s="68" t="s">
        <v>374</v>
      </c>
      <c r="B283" s="39" t="s">
        <v>375</v>
      </c>
      <c r="C283" t="s">
        <v>856</v>
      </c>
      <c r="D283" s="18">
        <v>24</v>
      </c>
      <c r="E283" s="18">
        <v>24</v>
      </c>
      <c r="F283" t="s">
        <v>1204</v>
      </c>
    </row>
    <row r="284" spans="1:6">
      <c r="A284" s="40" t="s">
        <v>858</v>
      </c>
      <c r="B284" s="40"/>
      <c r="C284" s="19"/>
      <c r="D284" s="44">
        <v>314</v>
      </c>
      <c r="E284" s="22">
        <v>41.154687962140997</v>
      </c>
      <c r="F284" s="19" t="s">
        <v>1204</v>
      </c>
    </row>
    <row r="285" spans="1:6">
      <c r="A285" s="68" t="s">
        <v>376</v>
      </c>
      <c r="B285" s="39" t="s">
        <v>377</v>
      </c>
      <c r="C285" t="s">
        <v>859</v>
      </c>
      <c r="D285" s="18">
        <v>1</v>
      </c>
      <c r="E285" s="17">
        <v>1.5</v>
      </c>
      <c r="F285" t="s">
        <v>1037</v>
      </c>
    </row>
    <row r="286" spans="1:6">
      <c r="A286" s="40" t="s">
        <v>860</v>
      </c>
      <c r="B286" s="40"/>
      <c r="C286" s="19"/>
      <c r="D286" s="44">
        <v>1</v>
      </c>
      <c r="E286" s="22">
        <v>1.5</v>
      </c>
      <c r="F286" s="19" t="s">
        <v>1037</v>
      </c>
    </row>
    <row r="287" spans="1:6">
      <c r="A287" s="68" t="s">
        <v>378</v>
      </c>
      <c r="B287" s="39" t="s">
        <v>379</v>
      </c>
      <c r="C287" t="s">
        <v>861</v>
      </c>
      <c r="D287" s="18">
        <v>3</v>
      </c>
      <c r="E287" s="17">
        <v>4.5</v>
      </c>
      <c r="F287" t="s">
        <v>1037</v>
      </c>
    </row>
    <row r="288" spans="1:6">
      <c r="A288" s="40" t="s">
        <v>862</v>
      </c>
      <c r="B288" s="40"/>
      <c r="C288" s="19"/>
      <c r="D288" s="44">
        <v>3</v>
      </c>
      <c r="E288" s="22">
        <v>4.5</v>
      </c>
      <c r="F288" s="19" t="s">
        <v>1037</v>
      </c>
    </row>
    <row r="289" spans="1:6">
      <c r="A289" s="45" t="s">
        <v>384</v>
      </c>
      <c r="B289" s="45"/>
      <c r="C289" s="10"/>
      <c r="D289" s="46">
        <v>3415</v>
      </c>
      <c r="E289" s="32">
        <v>506.37799999999999</v>
      </c>
      <c r="F289" s="10" t="s">
        <v>1204</v>
      </c>
    </row>
    <row r="290" spans="1:6">
      <c r="A290" s="13" t="s">
        <v>385</v>
      </c>
      <c r="B290" s="41"/>
      <c r="D290" s="18"/>
      <c r="E290" s="18"/>
    </row>
    <row r="291" spans="1:6">
      <c r="A291" s="68" t="s">
        <v>386</v>
      </c>
      <c r="B291" s="39" t="s">
        <v>387</v>
      </c>
      <c r="C291" t="s">
        <v>864</v>
      </c>
      <c r="D291" s="18">
        <v>6</v>
      </c>
      <c r="E291" s="18">
        <v>9</v>
      </c>
      <c r="F291" t="s">
        <v>1037</v>
      </c>
    </row>
    <row r="292" spans="1:6">
      <c r="A292" s="68" t="s">
        <v>386</v>
      </c>
      <c r="B292" s="39" t="s">
        <v>387</v>
      </c>
      <c r="C292" t="s">
        <v>863</v>
      </c>
      <c r="D292" s="18">
        <v>1</v>
      </c>
      <c r="E292" s="18">
        <v>1</v>
      </c>
      <c r="F292" t="s">
        <v>1203</v>
      </c>
    </row>
    <row r="293" spans="1:6">
      <c r="A293" s="40" t="s">
        <v>865</v>
      </c>
      <c r="B293" s="40"/>
      <c r="C293" s="19"/>
      <c r="D293" s="44">
        <v>7</v>
      </c>
      <c r="E293" s="22">
        <v>1.2661934338953</v>
      </c>
      <c r="F293" s="19" t="s">
        <v>1204</v>
      </c>
    </row>
    <row r="294" spans="1:6">
      <c r="A294" s="68" t="s">
        <v>390</v>
      </c>
      <c r="B294" s="39" t="s">
        <v>391</v>
      </c>
      <c r="C294" t="s">
        <v>390</v>
      </c>
      <c r="D294" s="18">
        <v>2</v>
      </c>
      <c r="E294" s="18">
        <v>3</v>
      </c>
      <c r="F294" t="s">
        <v>1037</v>
      </c>
    </row>
    <row r="295" spans="1:6">
      <c r="A295" s="40" t="s">
        <v>866</v>
      </c>
      <c r="B295" s="40"/>
      <c r="C295" s="19"/>
      <c r="D295" s="44">
        <v>2</v>
      </c>
      <c r="E295" s="44">
        <v>3</v>
      </c>
      <c r="F295" s="19" t="s">
        <v>1037</v>
      </c>
    </row>
    <row r="296" spans="1:6">
      <c r="A296" s="68" t="s">
        <v>392</v>
      </c>
      <c r="B296" s="39" t="s">
        <v>393</v>
      </c>
      <c r="C296" t="s">
        <v>392</v>
      </c>
      <c r="D296" s="18">
        <v>9</v>
      </c>
      <c r="E296" s="17">
        <v>13.5</v>
      </c>
      <c r="F296" t="s">
        <v>1037</v>
      </c>
    </row>
    <row r="297" spans="1:6">
      <c r="A297" s="40" t="s">
        <v>867</v>
      </c>
      <c r="B297" s="40"/>
      <c r="C297" s="19"/>
      <c r="D297" s="44">
        <v>9</v>
      </c>
      <c r="E297" s="22">
        <v>13.5</v>
      </c>
      <c r="F297" s="19" t="s">
        <v>1037</v>
      </c>
    </row>
    <row r="298" spans="1:6">
      <c r="A298" s="68" t="s">
        <v>394</v>
      </c>
      <c r="B298" s="39" t="s">
        <v>395</v>
      </c>
      <c r="C298" t="s">
        <v>394</v>
      </c>
      <c r="D298" s="18">
        <v>1</v>
      </c>
      <c r="E298" s="17">
        <v>1.5</v>
      </c>
      <c r="F298" t="s">
        <v>1037</v>
      </c>
    </row>
    <row r="299" spans="1:6">
      <c r="A299" s="40" t="s">
        <v>868</v>
      </c>
      <c r="B299" s="40"/>
      <c r="C299" s="19"/>
      <c r="D299" s="44">
        <v>1</v>
      </c>
      <c r="E299" s="22">
        <v>1.5</v>
      </c>
      <c r="F299" s="19" t="s">
        <v>1037</v>
      </c>
    </row>
    <row r="300" spans="1:6">
      <c r="A300" s="68" t="s">
        <v>396</v>
      </c>
      <c r="B300" s="39" t="s">
        <v>397</v>
      </c>
      <c r="C300" t="s">
        <v>870</v>
      </c>
      <c r="D300" s="18">
        <v>10</v>
      </c>
      <c r="E300" s="18">
        <v>15</v>
      </c>
      <c r="F300" t="s">
        <v>1037</v>
      </c>
    </row>
    <row r="301" spans="1:6">
      <c r="A301" s="68" t="s">
        <v>396</v>
      </c>
      <c r="B301" s="39" t="s">
        <v>397</v>
      </c>
      <c r="C301" t="s">
        <v>869</v>
      </c>
      <c r="D301" s="18">
        <v>2</v>
      </c>
      <c r="E301" s="17">
        <v>1.5</v>
      </c>
      <c r="F301" t="s">
        <v>1037</v>
      </c>
    </row>
    <row r="302" spans="1:6">
      <c r="A302" s="68" t="s">
        <v>396</v>
      </c>
      <c r="B302" s="39" t="s">
        <v>397</v>
      </c>
      <c r="C302" t="s">
        <v>396</v>
      </c>
      <c r="D302" s="18">
        <v>30</v>
      </c>
      <c r="E302" s="18">
        <v>45</v>
      </c>
      <c r="F302" t="s">
        <v>1037</v>
      </c>
    </row>
    <row r="303" spans="1:6">
      <c r="A303" s="40" t="s">
        <v>871</v>
      </c>
      <c r="B303" s="40"/>
      <c r="C303" s="19"/>
      <c r="D303" s="44">
        <v>42</v>
      </c>
      <c r="E303" s="22">
        <v>61.5</v>
      </c>
      <c r="F303" s="19" t="s">
        <v>1037</v>
      </c>
    </row>
    <row r="304" spans="1:6">
      <c r="A304" s="68" t="s">
        <v>402</v>
      </c>
      <c r="B304" s="39" t="s">
        <v>403</v>
      </c>
      <c r="C304" t="s">
        <v>402</v>
      </c>
      <c r="D304" s="18">
        <v>115</v>
      </c>
      <c r="E304" s="17">
        <v>172.5</v>
      </c>
      <c r="F304" t="s">
        <v>1037</v>
      </c>
    </row>
    <row r="305" spans="1:6">
      <c r="A305" s="40" t="s">
        <v>872</v>
      </c>
      <c r="B305" s="40"/>
      <c r="C305" s="19"/>
      <c r="D305" s="44">
        <v>115</v>
      </c>
      <c r="E305" s="22">
        <v>172.5</v>
      </c>
      <c r="F305" s="19" t="s">
        <v>1037</v>
      </c>
    </row>
    <row r="306" spans="1:6">
      <c r="A306" s="68" t="s">
        <v>410</v>
      </c>
      <c r="B306" s="39" t="s">
        <v>411</v>
      </c>
      <c r="C306" t="s">
        <v>873</v>
      </c>
      <c r="D306" s="18">
        <v>4</v>
      </c>
      <c r="E306" s="18">
        <v>2</v>
      </c>
      <c r="F306" t="s">
        <v>1037</v>
      </c>
    </row>
    <row r="307" spans="1:6">
      <c r="A307" s="40" t="s">
        <v>874</v>
      </c>
      <c r="B307" s="40"/>
      <c r="C307" s="19"/>
      <c r="D307" s="44">
        <v>4</v>
      </c>
      <c r="E307" s="44">
        <v>2</v>
      </c>
      <c r="F307" s="19" t="s">
        <v>1037</v>
      </c>
    </row>
    <row r="308" spans="1:6">
      <c r="A308" s="68" t="s">
        <v>412</v>
      </c>
      <c r="B308" s="39" t="s">
        <v>413</v>
      </c>
      <c r="C308" t="s">
        <v>875</v>
      </c>
      <c r="D308" s="18">
        <v>98</v>
      </c>
      <c r="E308" s="18">
        <v>147</v>
      </c>
      <c r="F308" t="s">
        <v>1037</v>
      </c>
    </row>
    <row r="309" spans="1:6">
      <c r="A309" s="40" t="s">
        <v>876</v>
      </c>
      <c r="B309" s="40"/>
      <c r="C309" s="19"/>
      <c r="D309" s="44">
        <v>98</v>
      </c>
      <c r="E309" s="44">
        <v>147</v>
      </c>
      <c r="F309" s="19" t="s">
        <v>1037</v>
      </c>
    </row>
    <row r="310" spans="1:6">
      <c r="A310" s="68" t="s">
        <v>414</v>
      </c>
      <c r="B310" s="39" t="s">
        <v>415</v>
      </c>
      <c r="C310" t="s">
        <v>414</v>
      </c>
      <c r="D310" s="18">
        <v>2</v>
      </c>
      <c r="E310" s="18">
        <v>3</v>
      </c>
      <c r="F310" t="s">
        <v>1037</v>
      </c>
    </row>
    <row r="311" spans="1:6">
      <c r="A311" s="40" t="s">
        <v>877</v>
      </c>
      <c r="B311" s="40"/>
      <c r="C311" s="19"/>
      <c r="D311" s="44">
        <v>2</v>
      </c>
      <c r="E311" s="44">
        <v>3</v>
      </c>
      <c r="F311" s="19" t="s">
        <v>1037</v>
      </c>
    </row>
    <row r="312" spans="1:6">
      <c r="A312" s="68" t="s">
        <v>416</v>
      </c>
      <c r="B312" s="39" t="s">
        <v>417</v>
      </c>
      <c r="C312" t="s">
        <v>878</v>
      </c>
      <c r="D312" s="18">
        <v>1</v>
      </c>
      <c r="E312" s="17">
        <v>1.5</v>
      </c>
      <c r="F312" t="s">
        <v>1037</v>
      </c>
    </row>
    <row r="313" spans="1:6">
      <c r="A313" s="40" t="s">
        <v>879</v>
      </c>
      <c r="B313" s="40"/>
      <c r="C313" s="19"/>
      <c r="D313" s="44">
        <v>1</v>
      </c>
      <c r="E313" s="22">
        <v>1.5</v>
      </c>
      <c r="F313" s="19" t="s">
        <v>1037</v>
      </c>
    </row>
    <row r="314" spans="1:6">
      <c r="A314" s="68" t="s">
        <v>424</v>
      </c>
      <c r="B314" s="39" t="s">
        <v>880</v>
      </c>
      <c r="C314" t="s">
        <v>424</v>
      </c>
      <c r="D314" s="18">
        <v>9</v>
      </c>
      <c r="E314" s="17">
        <v>13.5</v>
      </c>
      <c r="F314" t="s">
        <v>1037</v>
      </c>
    </row>
    <row r="315" spans="1:6">
      <c r="A315" s="40" t="s">
        <v>881</v>
      </c>
      <c r="B315" s="40"/>
      <c r="C315" s="19"/>
      <c r="D315" s="44">
        <v>9</v>
      </c>
      <c r="E315" s="22">
        <v>13.5</v>
      </c>
      <c r="F315" s="19" t="s">
        <v>1037</v>
      </c>
    </row>
    <row r="316" spans="1:6">
      <c r="A316" s="68" t="s">
        <v>434</v>
      </c>
      <c r="B316" s="39" t="s">
        <v>435</v>
      </c>
      <c r="C316" t="s">
        <v>882</v>
      </c>
      <c r="D316" s="18">
        <v>6</v>
      </c>
      <c r="E316" s="18">
        <v>9</v>
      </c>
      <c r="F316" t="s">
        <v>1037</v>
      </c>
    </row>
    <row r="317" spans="1:6">
      <c r="A317" s="40" t="s">
        <v>883</v>
      </c>
      <c r="B317" s="40"/>
      <c r="C317" s="19"/>
      <c r="D317" s="44">
        <v>6</v>
      </c>
      <c r="E317" s="44">
        <v>9</v>
      </c>
      <c r="F317" s="19" t="s">
        <v>1037</v>
      </c>
    </row>
    <row r="318" spans="1:6">
      <c r="A318" s="45" t="s">
        <v>438</v>
      </c>
      <c r="B318" s="45"/>
      <c r="C318" s="10"/>
      <c r="D318" s="46">
        <v>296</v>
      </c>
      <c r="E318" s="32">
        <v>13.9252</v>
      </c>
      <c r="F318" s="10" t="s">
        <v>1204</v>
      </c>
    </row>
    <row r="319" spans="1:6">
      <c r="A319" s="13" t="s">
        <v>439</v>
      </c>
      <c r="B319" s="41"/>
      <c r="D319" s="18"/>
      <c r="E319" s="18"/>
    </row>
    <row r="320" spans="1:6">
      <c r="A320" s="68" t="s">
        <v>440</v>
      </c>
      <c r="B320" s="39" t="s">
        <v>441</v>
      </c>
      <c r="C320" t="s">
        <v>885</v>
      </c>
      <c r="D320" s="18">
        <v>26</v>
      </c>
      <c r="E320" s="18">
        <v>39</v>
      </c>
      <c r="F320" t="s">
        <v>1037</v>
      </c>
    </row>
    <row r="321" spans="1:6">
      <c r="A321" s="68" t="s">
        <v>440</v>
      </c>
      <c r="B321" s="39" t="s">
        <v>441</v>
      </c>
      <c r="C321" t="s">
        <v>440</v>
      </c>
      <c r="D321" s="18">
        <v>76</v>
      </c>
      <c r="E321" s="18">
        <v>114</v>
      </c>
      <c r="F321" t="s">
        <v>1037</v>
      </c>
    </row>
    <row r="322" spans="1:6">
      <c r="A322" s="68" t="s">
        <v>440</v>
      </c>
      <c r="B322" s="39" t="s">
        <v>441</v>
      </c>
      <c r="C322" t="s">
        <v>884</v>
      </c>
      <c r="D322" s="18">
        <v>2</v>
      </c>
      <c r="E322" s="18">
        <v>2</v>
      </c>
      <c r="F322" t="s">
        <v>1204</v>
      </c>
    </row>
    <row r="323" spans="1:6">
      <c r="A323" s="68" t="s">
        <v>440</v>
      </c>
      <c r="B323" s="39" t="s">
        <v>441</v>
      </c>
      <c r="C323" t="s">
        <v>886</v>
      </c>
      <c r="D323" s="18">
        <v>31</v>
      </c>
      <c r="E323" s="17">
        <v>46.5</v>
      </c>
      <c r="F323" t="s">
        <v>1037</v>
      </c>
    </row>
    <row r="324" spans="1:6">
      <c r="A324" s="40" t="s">
        <v>887</v>
      </c>
      <c r="B324" s="40"/>
      <c r="C324" s="19"/>
      <c r="D324" s="44">
        <v>135</v>
      </c>
      <c r="E324" s="22">
        <v>7.9006211180124</v>
      </c>
      <c r="F324" s="19" t="s">
        <v>1204</v>
      </c>
    </row>
    <row r="325" spans="1:6">
      <c r="A325" s="68" t="s">
        <v>444</v>
      </c>
      <c r="B325" s="39" t="s">
        <v>445</v>
      </c>
      <c r="C325" t="s">
        <v>888</v>
      </c>
      <c r="D325" s="18">
        <v>1</v>
      </c>
      <c r="E325" s="18">
        <v>2</v>
      </c>
      <c r="F325" t="s">
        <v>1037</v>
      </c>
    </row>
    <row r="326" spans="1:6">
      <c r="A326" s="40" t="s">
        <v>889</v>
      </c>
      <c r="B326" s="40"/>
      <c r="C326" s="19"/>
      <c r="D326" s="44">
        <v>1</v>
      </c>
      <c r="E326" s="44">
        <v>2</v>
      </c>
      <c r="F326" s="19" t="s">
        <v>1037</v>
      </c>
    </row>
    <row r="327" spans="1:6">
      <c r="A327" s="45" t="s">
        <v>450</v>
      </c>
      <c r="B327" s="45"/>
      <c r="C327" s="10"/>
      <c r="D327" s="46">
        <v>136</v>
      </c>
      <c r="E327" s="46">
        <v>7.9598000000000004</v>
      </c>
      <c r="F327" s="10" t="s">
        <v>1204</v>
      </c>
    </row>
    <row r="328" spans="1:6">
      <c r="A328" s="13" t="s">
        <v>451</v>
      </c>
      <c r="B328" s="41"/>
      <c r="D328" s="18"/>
      <c r="E328" s="18"/>
    </row>
    <row r="329" spans="1:6">
      <c r="A329" s="68" t="s">
        <v>452</v>
      </c>
      <c r="B329" s="39" t="s">
        <v>453</v>
      </c>
      <c r="C329" t="s">
        <v>896</v>
      </c>
      <c r="D329" s="18">
        <v>331</v>
      </c>
      <c r="E329" s="18">
        <v>331</v>
      </c>
      <c r="F329" t="s">
        <v>1037</v>
      </c>
    </row>
    <row r="330" spans="1:6">
      <c r="A330" s="68" t="s">
        <v>452</v>
      </c>
      <c r="B330" s="39" t="s">
        <v>453</v>
      </c>
      <c r="C330" t="s">
        <v>893</v>
      </c>
      <c r="D330" s="18">
        <v>44</v>
      </c>
      <c r="E330" s="18">
        <v>66</v>
      </c>
      <c r="F330" t="s">
        <v>1037</v>
      </c>
    </row>
    <row r="331" spans="1:6">
      <c r="A331" s="68" t="s">
        <v>452</v>
      </c>
      <c r="B331" s="39" t="s">
        <v>453</v>
      </c>
      <c r="C331" t="s">
        <v>892</v>
      </c>
      <c r="D331" s="18">
        <v>34</v>
      </c>
      <c r="E331" s="18">
        <v>34</v>
      </c>
      <c r="F331" t="s">
        <v>1037</v>
      </c>
    </row>
    <row r="332" spans="1:6">
      <c r="A332" s="68" t="s">
        <v>452</v>
      </c>
      <c r="B332" s="39" t="s">
        <v>453</v>
      </c>
      <c r="C332" t="s">
        <v>894</v>
      </c>
      <c r="D332" s="18">
        <v>144</v>
      </c>
      <c r="E332" s="18">
        <v>144</v>
      </c>
      <c r="F332" t="s">
        <v>1037</v>
      </c>
    </row>
    <row r="333" spans="1:6">
      <c r="A333" s="68" t="s">
        <v>452</v>
      </c>
      <c r="B333" s="39" t="s">
        <v>453</v>
      </c>
      <c r="C333" t="s">
        <v>895</v>
      </c>
      <c r="D333" s="18">
        <v>249</v>
      </c>
      <c r="E333" s="17">
        <v>186.75</v>
      </c>
      <c r="F333" t="s">
        <v>1037</v>
      </c>
    </row>
    <row r="334" spans="1:6">
      <c r="A334" s="68" t="s">
        <v>452</v>
      </c>
      <c r="B334" s="39" t="s">
        <v>453</v>
      </c>
      <c r="C334" t="s">
        <v>891</v>
      </c>
      <c r="D334" s="18">
        <v>3</v>
      </c>
      <c r="E334" s="18">
        <v>3</v>
      </c>
      <c r="F334" t="s">
        <v>1037</v>
      </c>
    </row>
    <row r="335" spans="1:6">
      <c r="A335" s="68" t="s">
        <v>452</v>
      </c>
      <c r="B335" s="39" t="s">
        <v>453</v>
      </c>
      <c r="C335" t="s">
        <v>452</v>
      </c>
      <c r="D335" s="18">
        <v>92</v>
      </c>
      <c r="E335" s="18">
        <v>138</v>
      </c>
      <c r="F335" t="s">
        <v>1037</v>
      </c>
    </row>
    <row r="336" spans="1:6">
      <c r="A336" s="68" t="s">
        <v>452</v>
      </c>
      <c r="B336" s="39" t="s">
        <v>453</v>
      </c>
      <c r="C336" t="s">
        <v>890</v>
      </c>
      <c r="D336" s="18">
        <v>2</v>
      </c>
      <c r="E336" s="18">
        <v>2</v>
      </c>
      <c r="F336" t="s">
        <v>1204</v>
      </c>
    </row>
    <row r="337" spans="1:6">
      <c r="A337" s="40" t="s">
        <v>897</v>
      </c>
      <c r="B337" s="40"/>
      <c r="C337" s="19"/>
      <c r="D337" s="44">
        <v>899</v>
      </c>
      <c r="E337" s="22">
        <v>28.700680272109</v>
      </c>
      <c r="F337" s="19" t="s">
        <v>1204</v>
      </c>
    </row>
    <row r="338" spans="1:6">
      <c r="A338" s="68" t="s">
        <v>454</v>
      </c>
      <c r="B338" s="39" t="s">
        <v>455</v>
      </c>
      <c r="C338" t="s">
        <v>898</v>
      </c>
      <c r="D338" s="18">
        <v>6</v>
      </c>
      <c r="E338" s="18">
        <v>9</v>
      </c>
      <c r="F338" t="s">
        <v>1037</v>
      </c>
    </row>
    <row r="339" spans="1:6">
      <c r="A339" s="40" t="s">
        <v>899</v>
      </c>
      <c r="B339" s="40"/>
      <c r="C339" s="19"/>
      <c r="D339" s="44">
        <v>6</v>
      </c>
      <c r="E339" s="44">
        <v>9</v>
      </c>
      <c r="F339" s="19" t="s">
        <v>1037</v>
      </c>
    </row>
    <row r="340" spans="1:6">
      <c r="A340" s="68" t="s">
        <v>462</v>
      </c>
      <c r="B340" s="39" t="s">
        <v>463</v>
      </c>
      <c r="C340" t="s">
        <v>900</v>
      </c>
      <c r="D340" s="18">
        <v>129</v>
      </c>
      <c r="E340" s="17">
        <v>193.5</v>
      </c>
      <c r="F340" t="s">
        <v>1037</v>
      </c>
    </row>
    <row r="341" spans="1:6">
      <c r="A341" s="40" t="s">
        <v>901</v>
      </c>
      <c r="B341" s="40"/>
      <c r="C341" s="19"/>
      <c r="D341" s="44">
        <v>129</v>
      </c>
      <c r="E341" s="22">
        <v>193.5</v>
      </c>
      <c r="F341" s="19" t="s">
        <v>1037</v>
      </c>
    </row>
    <row r="342" spans="1:6">
      <c r="A342" s="45" t="s">
        <v>464</v>
      </c>
      <c r="B342" s="45"/>
      <c r="C342" s="10"/>
      <c r="D342" s="46">
        <v>1034</v>
      </c>
      <c r="E342" s="32">
        <v>34.778799999999997</v>
      </c>
      <c r="F342" s="10" t="s">
        <v>1204</v>
      </c>
    </row>
    <row r="343" spans="1:6">
      <c r="A343" s="13" t="s">
        <v>465</v>
      </c>
      <c r="B343" s="41"/>
      <c r="D343" s="18"/>
      <c r="E343" s="18"/>
    </row>
    <row r="344" spans="1:6">
      <c r="A344" s="68" t="s">
        <v>472</v>
      </c>
      <c r="B344" s="39" t="s">
        <v>473</v>
      </c>
      <c r="C344" t="s">
        <v>902</v>
      </c>
      <c r="D344" s="18">
        <v>1</v>
      </c>
      <c r="E344" s="18">
        <v>1</v>
      </c>
      <c r="F344" t="s">
        <v>1203</v>
      </c>
    </row>
    <row r="345" spans="1:6">
      <c r="A345" s="68" t="s">
        <v>472</v>
      </c>
      <c r="B345" s="39" t="s">
        <v>473</v>
      </c>
      <c r="C345" t="s">
        <v>903</v>
      </c>
      <c r="D345" s="18">
        <v>9</v>
      </c>
      <c r="E345" s="17">
        <v>13.5</v>
      </c>
      <c r="F345" t="s">
        <v>1037</v>
      </c>
    </row>
    <row r="346" spans="1:6">
      <c r="A346" s="40" t="s">
        <v>904</v>
      </c>
      <c r="B346" s="40"/>
      <c r="C346" s="19"/>
      <c r="D346" s="44">
        <v>10</v>
      </c>
      <c r="E346" s="22">
        <v>1.3992901508429001</v>
      </c>
      <c r="F346" s="19" t="s">
        <v>1204</v>
      </c>
    </row>
    <row r="347" spans="1:6">
      <c r="A347" s="68" t="s">
        <v>480</v>
      </c>
      <c r="B347" s="39" t="s">
        <v>481</v>
      </c>
      <c r="C347" t="s">
        <v>905</v>
      </c>
      <c r="D347" s="18">
        <v>3</v>
      </c>
      <c r="E347" s="17">
        <v>4.5</v>
      </c>
      <c r="F347" t="s">
        <v>1037</v>
      </c>
    </row>
    <row r="348" spans="1:6">
      <c r="A348" s="40" t="s">
        <v>906</v>
      </c>
      <c r="B348" s="40"/>
      <c r="C348" s="19"/>
      <c r="D348" s="44">
        <v>3</v>
      </c>
      <c r="E348" s="22">
        <v>4.5</v>
      </c>
      <c r="F348" s="19" t="s">
        <v>1037</v>
      </c>
    </row>
    <row r="349" spans="1:6">
      <c r="A349" s="45" t="s">
        <v>486</v>
      </c>
      <c r="B349" s="45"/>
      <c r="C349" s="10"/>
      <c r="D349" s="46">
        <v>13</v>
      </c>
      <c r="E349" s="32">
        <v>1.5767</v>
      </c>
      <c r="F349" s="10" t="s">
        <v>1204</v>
      </c>
    </row>
    <row r="350" spans="1:6">
      <c r="A350" s="20" t="s">
        <v>908</v>
      </c>
      <c r="B350" s="20"/>
      <c r="C350" s="19"/>
      <c r="D350" s="44">
        <v>0</v>
      </c>
      <c r="E350" s="44">
        <v>0</v>
      </c>
      <c r="F350" s="19"/>
    </row>
    <row r="351" spans="1:6">
      <c r="A351" s="35" t="s">
        <v>488</v>
      </c>
      <c r="B351" s="35"/>
      <c r="C351" s="35"/>
      <c r="D351" s="47">
        <v>7976</v>
      </c>
      <c r="E351" s="37">
        <v>858.25070000000005</v>
      </c>
      <c r="F351" s="35" t="s">
        <v>1204</v>
      </c>
    </row>
    <row r="352" spans="1:6">
      <c r="A352" s="12" t="s">
        <v>23</v>
      </c>
      <c r="D352" s="18"/>
      <c r="E352" s="18"/>
    </row>
    <row r="353" spans="1:6">
      <c r="A353" s="13" t="s">
        <v>494</v>
      </c>
      <c r="B353" s="41"/>
      <c r="D353" s="18"/>
      <c r="E353" s="18"/>
    </row>
    <row r="354" spans="1:6">
      <c r="A354" s="68" t="s">
        <v>495</v>
      </c>
      <c r="B354" s="39" t="s">
        <v>496</v>
      </c>
      <c r="C354" t="s">
        <v>911</v>
      </c>
      <c r="D354" s="18">
        <v>4</v>
      </c>
      <c r="E354" s="18">
        <v>4</v>
      </c>
      <c r="F354" t="s">
        <v>1204</v>
      </c>
    </row>
    <row r="355" spans="1:6">
      <c r="A355" s="68" t="s">
        <v>495</v>
      </c>
      <c r="B355" s="39" t="s">
        <v>496</v>
      </c>
      <c r="C355" t="s">
        <v>909</v>
      </c>
      <c r="D355" s="18">
        <v>2</v>
      </c>
      <c r="E355" s="18">
        <v>2</v>
      </c>
      <c r="F355" t="s">
        <v>1204</v>
      </c>
    </row>
    <row r="356" spans="1:6">
      <c r="A356" s="68" t="s">
        <v>495</v>
      </c>
      <c r="B356" s="39" t="s">
        <v>496</v>
      </c>
      <c r="C356" t="s">
        <v>910</v>
      </c>
      <c r="D356" s="18">
        <v>2</v>
      </c>
      <c r="E356" s="18">
        <v>2</v>
      </c>
      <c r="F356" t="s">
        <v>1204</v>
      </c>
    </row>
    <row r="357" spans="1:6">
      <c r="A357" s="68" t="s">
        <v>495</v>
      </c>
      <c r="B357" s="39" t="s">
        <v>496</v>
      </c>
      <c r="C357" t="s">
        <v>913</v>
      </c>
      <c r="D357" s="18">
        <v>33</v>
      </c>
      <c r="E357" s="18">
        <v>33</v>
      </c>
      <c r="F357" t="s">
        <v>1204</v>
      </c>
    </row>
    <row r="358" spans="1:6">
      <c r="A358" s="68" t="s">
        <v>495</v>
      </c>
      <c r="B358" s="39" t="s">
        <v>496</v>
      </c>
      <c r="C358" t="s">
        <v>912</v>
      </c>
      <c r="D358" s="18">
        <v>10</v>
      </c>
      <c r="E358" s="18">
        <v>10</v>
      </c>
      <c r="F358" t="s">
        <v>1204</v>
      </c>
    </row>
    <row r="359" spans="1:6">
      <c r="A359" s="40" t="s">
        <v>914</v>
      </c>
      <c r="B359" s="40"/>
      <c r="C359" s="19"/>
      <c r="D359" s="44">
        <v>51</v>
      </c>
      <c r="E359" s="44">
        <v>51</v>
      </c>
      <c r="F359" s="19" t="s">
        <v>1204</v>
      </c>
    </row>
    <row r="360" spans="1:6">
      <c r="A360" s="68" t="s">
        <v>497</v>
      </c>
      <c r="B360" s="39" t="s">
        <v>915</v>
      </c>
      <c r="C360" t="s">
        <v>916</v>
      </c>
      <c r="D360" s="18">
        <v>3</v>
      </c>
      <c r="E360" s="18">
        <v>3</v>
      </c>
      <c r="F360" t="s">
        <v>1204</v>
      </c>
    </row>
    <row r="361" spans="1:6">
      <c r="A361" s="40" t="s">
        <v>917</v>
      </c>
      <c r="B361" s="40"/>
      <c r="C361" s="19"/>
      <c r="D361" s="44">
        <v>3</v>
      </c>
      <c r="E361" s="44">
        <v>3</v>
      </c>
      <c r="F361" s="19" t="s">
        <v>1204</v>
      </c>
    </row>
    <row r="362" spans="1:6">
      <c r="A362" s="68" t="s">
        <v>499</v>
      </c>
      <c r="B362" s="39" t="s">
        <v>500</v>
      </c>
      <c r="C362" t="s">
        <v>918</v>
      </c>
      <c r="D362" s="18">
        <v>1</v>
      </c>
      <c r="E362" s="18">
        <v>1</v>
      </c>
      <c r="F362" t="s">
        <v>1203</v>
      </c>
    </row>
    <row r="363" spans="1:6">
      <c r="A363" s="40" t="s">
        <v>919</v>
      </c>
      <c r="B363" s="40"/>
      <c r="C363" s="19"/>
      <c r="D363" s="44">
        <v>1</v>
      </c>
      <c r="E363" s="44">
        <v>1</v>
      </c>
      <c r="F363" s="19" t="s">
        <v>1203</v>
      </c>
    </row>
    <row r="364" spans="1:6">
      <c r="A364" s="68" t="s">
        <v>501</v>
      </c>
      <c r="B364" s="39" t="s">
        <v>502</v>
      </c>
      <c r="C364" t="s">
        <v>920</v>
      </c>
      <c r="D364" s="18">
        <v>17</v>
      </c>
      <c r="E364" s="18">
        <v>17</v>
      </c>
      <c r="F364" t="s">
        <v>1204</v>
      </c>
    </row>
    <row r="365" spans="1:6">
      <c r="A365" s="40" t="s">
        <v>921</v>
      </c>
      <c r="B365" s="40"/>
      <c r="C365" s="19"/>
      <c r="D365" s="44">
        <v>17</v>
      </c>
      <c r="E365" s="44">
        <v>17</v>
      </c>
      <c r="F365" s="19" t="s">
        <v>1204</v>
      </c>
    </row>
    <row r="366" spans="1:6">
      <c r="A366" s="68" t="s">
        <v>503</v>
      </c>
      <c r="B366" s="39" t="s">
        <v>504</v>
      </c>
      <c r="C366" t="s">
        <v>922</v>
      </c>
      <c r="D366" s="18">
        <v>3</v>
      </c>
      <c r="E366" s="18">
        <v>3</v>
      </c>
      <c r="F366" t="s">
        <v>1204</v>
      </c>
    </row>
    <row r="367" spans="1:6">
      <c r="A367" s="40" t="s">
        <v>923</v>
      </c>
      <c r="B367" s="40"/>
      <c r="C367" s="19"/>
      <c r="D367" s="44">
        <v>3</v>
      </c>
      <c r="E367" s="44">
        <v>3</v>
      </c>
      <c r="F367" s="19" t="s">
        <v>1204</v>
      </c>
    </row>
    <row r="368" spans="1:6">
      <c r="A368" s="68" t="s">
        <v>505</v>
      </c>
      <c r="B368" s="39" t="s">
        <v>506</v>
      </c>
      <c r="C368" t="s">
        <v>924</v>
      </c>
      <c r="D368" s="18">
        <v>2</v>
      </c>
      <c r="E368" s="18">
        <v>2</v>
      </c>
      <c r="F368" t="s">
        <v>1204</v>
      </c>
    </row>
    <row r="369" spans="1:6">
      <c r="A369" s="40" t="s">
        <v>925</v>
      </c>
      <c r="B369" s="40"/>
      <c r="C369" s="19"/>
      <c r="D369" s="44">
        <v>2</v>
      </c>
      <c r="E369" s="44">
        <v>2</v>
      </c>
      <c r="F369" s="19" t="s">
        <v>1204</v>
      </c>
    </row>
    <row r="370" spans="1:6">
      <c r="A370" s="68" t="s">
        <v>507</v>
      </c>
      <c r="B370" s="39" t="s">
        <v>508</v>
      </c>
      <c r="C370" t="s">
        <v>926</v>
      </c>
      <c r="D370" s="18">
        <v>1</v>
      </c>
      <c r="E370" s="18">
        <v>1</v>
      </c>
      <c r="F370" t="s">
        <v>1203</v>
      </c>
    </row>
    <row r="371" spans="1:6">
      <c r="A371" s="40" t="s">
        <v>927</v>
      </c>
      <c r="B371" s="40"/>
      <c r="C371" s="19"/>
      <c r="D371" s="44">
        <v>1</v>
      </c>
      <c r="E371" s="44">
        <v>1</v>
      </c>
      <c r="F371" s="19" t="s">
        <v>1203</v>
      </c>
    </row>
    <row r="372" spans="1:6">
      <c r="A372" s="68" t="s">
        <v>509</v>
      </c>
      <c r="B372" s="39" t="s">
        <v>510</v>
      </c>
      <c r="C372" t="s">
        <v>928</v>
      </c>
      <c r="D372" s="18">
        <v>3</v>
      </c>
      <c r="E372" s="18">
        <v>3</v>
      </c>
      <c r="F372" t="s">
        <v>1204</v>
      </c>
    </row>
    <row r="373" spans="1:6">
      <c r="A373" s="40" t="s">
        <v>929</v>
      </c>
      <c r="B373" s="40"/>
      <c r="C373" s="19"/>
      <c r="D373" s="44">
        <v>3</v>
      </c>
      <c r="E373" s="44">
        <v>3</v>
      </c>
      <c r="F373" s="19" t="s">
        <v>1204</v>
      </c>
    </row>
    <row r="374" spans="1:6">
      <c r="A374" s="68" t="s">
        <v>511</v>
      </c>
      <c r="B374" s="39" t="s">
        <v>512</v>
      </c>
      <c r="C374" t="s">
        <v>930</v>
      </c>
      <c r="D374" s="18">
        <v>1</v>
      </c>
      <c r="E374" s="18">
        <v>1</v>
      </c>
      <c r="F374" t="s">
        <v>1203</v>
      </c>
    </row>
    <row r="375" spans="1:6">
      <c r="A375" s="40" t="s">
        <v>931</v>
      </c>
      <c r="B375" s="40"/>
      <c r="C375" s="19"/>
      <c r="D375" s="44">
        <v>1</v>
      </c>
      <c r="E375" s="44">
        <v>1</v>
      </c>
      <c r="F375" s="19" t="s">
        <v>1203</v>
      </c>
    </row>
    <row r="376" spans="1:6">
      <c r="A376" s="68" t="s">
        <v>513</v>
      </c>
      <c r="B376" s="39" t="s">
        <v>514</v>
      </c>
      <c r="C376" t="s">
        <v>932</v>
      </c>
      <c r="D376" s="18">
        <v>4</v>
      </c>
      <c r="E376" s="18">
        <v>4</v>
      </c>
      <c r="F376" t="s">
        <v>1204</v>
      </c>
    </row>
    <row r="377" spans="1:6">
      <c r="A377" s="40" t="s">
        <v>933</v>
      </c>
      <c r="B377" s="40"/>
      <c r="C377" s="19"/>
      <c r="D377" s="44">
        <v>4</v>
      </c>
      <c r="E377" s="44">
        <v>4</v>
      </c>
      <c r="F377" s="19" t="s">
        <v>1204</v>
      </c>
    </row>
    <row r="378" spans="1:6">
      <c r="A378" s="68" t="s">
        <v>515</v>
      </c>
      <c r="B378" s="39" t="s">
        <v>516</v>
      </c>
      <c r="C378" t="s">
        <v>934</v>
      </c>
      <c r="D378" s="18">
        <v>3</v>
      </c>
      <c r="E378" s="18">
        <v>3</v>
      </c>
      <c r="F378" t="s">
        <v>1204</v>
      </c>
    </row>
    <row r="379" spans="1:6">
      <c r="A379" s="40" t="s">
        <v>935</v>
      </c>
      <c r="B379" s="40"/>
      <c r="C379" s="19"/>
      <c r="D379" s="44">
        <v>3</v>
      </c>
      <c r="E379" s="44">
        <v>3</v>
      </c>
      <c r="F379" s="19" t="s">
        <v>1204</v>
      </c>
    </row>
    <row r="380" spans="1:6">
      <c r="A380" s="68" t="s">
        <v>517</v>
      </c>
      <c r="B380" s="39" t="s">
        <v>936</v>
      </c>
      <c r="C380" t="s">
        <v>517</v>
      </c>
      <c r="D380" s="18">
        <v>4</v>
      </c>
      <c r="E380" s="18">
        <v>4</v>
      </c>
      <c r="F380" t="s">
        <v>1204</v>
      </c>
    </row>
    <row r="381" spans="1:6">
      <c r="A381" s="40" t="s">
        <v>937</v>
      </c>
      <c r="B381" s="40"/>
      <c r="C381" s="19"/>
      <c r="D381" s="44">
        <v>4</v>
      </c>
      <c r="E381" s="44">
        <v>4</v>
      </c>
      <c r="F381" s="19" t="s">
        <v>1204</v>
      </c>
    </row>
    <row r="382" spans="1:6">
      <c r="A382" s="68" t="s">
        <v>519</v>
      </c>
      <c r="B382" s="39" t="s">
        <v>520</v>
      </c>
      <c r="C382" t="s">
        <v>938</v>
      </c>
      <c r="D382" s="18">
        <v>11</v>
      </c>
      <c r="E382" s="18">
        <v>11</v>
      </c>
      <c r="F382" t="s">
        <v>1204</v>
      </c>
    </row>
    <row r="383" spans="1:6">
      <c r="A383" s="40" t="s">
        <v>939</v>
      </c>
      <c r="B383" s="40"/>
      <c r="C383" s="19"/>
      <c r="D383" s="44">
        <v>11</v>
      </c>
      <c r="E383" s="44">
        <v>11</v>
      </c>
      <c r="F383" s="19" t="s">
        <v>1204</v>
      </c>
    </row>
    <row r="384" spans="1:6">
      <c r="A384" s="45" t="s">
        <v>521</v>
      </c>
      <c r="B384" s="45"/>
      <c r="C384" s="10"/>
      <c r="D384" s="46">
        <v>104</v>
      </c>
      <c r="E384" s="46">
        <v>104</v>
      </c>
      <c r="F384" s="10" t="s">
        <v>1204</v>
      </c>
    </row>
    <row r="385" spans="1:6">
      <c r="A385" s="13" t="s">
        <v>522</v>
      </c>
      <c r="B385" s="41"/>
      <c r="D385" s="18"/>
      <c r="E385" s="18"/>
    </row>
    <row r="386" spans="1:6">
      <c r="A386" s="68" t="s">
        <v>523</v>
      </c>
      <c r="B386" s="39" t="s">
        <v>524</v>
      </c>
      <c r="C386" t="s">
        <v>941</v>
      </c>
      <c r="D386" s="18">
        <v>5</v>
      </c>
      <c r="E386" s="17">
        <v>31.7</v>
      </c>
      <c r="F386" t="s">
        <v>1037</v>
      </c>
    </row>
    <row r="387" spans="1:6">
      <c r="A387" s="68" t="s">
        <v>523</v>
      </c>
      <c r="B387" s="39" t="s">
        <v>524</v>
      </c>
      <c r="C387" t="s">
        <v>940</v>
      </c>
      <c r="D387" s="18">
        <v>1</v>
      </c>
      <c r="E387" s="18">
        <v>2</v>
      </c>
      <c r="F387" t="s">
        <v>1204</v>
      </c>
    </row>
    <row r="388" spans="1:6">
      <c r="A388" s="68" t="s">
        <v>523</v>
      </c>
      <c r="B388" s="39" t="s">
        <v>524</v>
      </c>
      <c r="C388" t="s">
        <v>779</v>
      </c>
      <c r="D388" s="18">
        <v>3</v>
      </c>
      <c r="E388" s="18">
        <v>6</v>
      </c>
      <c r="F388" t="s">
        <v>1204</v>
      </c>
    </row>
    <row r="389" spans="1:6">
      <c r="A389" s="68" t="s">
        <v>523</v>
      </c>
      <c r="B389" s="39" t="s">
        <v>524</v>
      </c>
      <c r="C389" t="s">
        <v>732</v>
      </c>
      <c r="D389" s="18">
        <v>1</v>
      </c>
      <c r="E389" s="18">
        <v>2</v>
      </c>
      <c r="F389" t="s">
        <v>1204</v>
      </c>
    </row>
    <row r="390" spans="1:6">
      <c r="A390" s="68" t="s">
        <v>523</v>
      </c>
      <c r="B390" s="39" t="s">
        <v>524</v>
      </c>
      <c r="C390" t="s">
        <v>942</v>
      </c>
      <c r="D390" s="18">
        <v>39</v>
      </c>
      <c r="E390" s="18">
        <v>39</v>
      </c>
      <c r="F390" t="s">
        <v>1204</v>
      </c>
    </row>
    <row r="391" spans="1:6">
      <c r="A391" s="68" t="s">
        <v>523</v>
      </c>
      <c r="B391" s="39" t="s">
        <v>524</v>
      </c>
      <c r="C391" t="s">
        <v>836</v>
      </c>
      <c r="D391" s="18">
        <v>1</v>
      </c>
      <c r="E391" s="18">
        <v>2</v>
      </c>
      <c r="F391" t="s">
        <v>1204</v>
      </c>
    </row>
    <row r="392" spans="1:6">
      <c r="A392" s="40" t="s">
        <v>943</v>
      </c>
      <c r="B392" s="40"/>
      <c r="C392" s="19"/>
      <c r="D392" s="44">
        <v>50</v>
      </c>
      <c r="E392" s="22">
        <v>52.25</v>
      </c>
      <c r="F392" s="19" t="s">
        <v>1204</v>
      </c>
    </row>
    <row r="393" spans="1:6">
      <c r="A393" s="45" t="s">
        <v>525</v>
      </c>
      <c r="B393" s="45"/>
      <c r="C393" s="10"/>
      <c r="D393" s="46">
        <v>45</v>
      </c>
      <c r="E393" s="32">
        <v>52.25</v>
      </c>
      <c r="F393" s="10" t="s">
        <v>1204</v>
      </c>
    </row>
    <row r="394" spans="1:6">
      <c r="A394" s="35" t="s">
        <v>526</v>
      </c>
      <c r="B394" s="35"/>
      <c r="C394" s="35"/>
      <c r="D394" s="47">
        <v>149</v>
      </c>
      <c r="E394" s="37">
        <v>156.25</v>
      </c>
      <c r="F394" s="35" t="s">
        <v>1204</v>
      </c>
    </row>
    <row r="395" spans="1:6">
      <c r="A395" s="12" t="s">
        <v>24</v>
      </c>
      <c r="D395" s="18"/>
      <c r="E395" s="18"/>
    </row>
    <row r="396" spans="1:6">
      <c r="A396" s="13" t="s">
        <v>527</v>
      </c>
      <c r="B396" s="41"/>
      <c r="D396" s="18"/>
      <c r="E396" s="18"/>
    </row>
    <row r="397" spans="1:6">
      <c r="A397" s="68" t="s">
        <v>528</v>
      </c>
      <c r="B397" s="39" t="s">
        <v>529</v>
      </c>
      <c r="C397" t="s">
        <v>944</v>
      </c>
      <c r="D397" s="18">
        <v>22</v>
      </c>
      <c r="E397" s="18">
        <v>0</v>
      </c>
      <c r="F397" t="s">
        <v>1204</v>
      </c>
    </row>
    <row r="398" spans="1:6">
      <c r="A398" s="68" t="s">
        <v>528</v>
      </c>
      <c r="B398" s="39" t="s">
        <v>529</v>
      </c>
      <c r="C398" t="s">
        <v>528</v>
      </c>
      <c r="D398" s="18">
        <v>127</v>
      </c>
      <c r="E398" s="18">
        <v>127</v>
      </c>
      <c r="F398" t="s">
        <v>1204</v>
      </c>
    </row>
    <row r="399" spans="1:6">
      <c r="A399" s="40" t="s">
        <v>945</v>
      </c>
      <c r="B399" s="40"/>
      <c r="C399" s="19"/>
      <c r="D399" s="44">
        <v>149</v>
      </c>
      <c r="E399" s="44">
        <v>127</v>
      </c>
      <c r="F399" s="19" t="s">
        <v>1204</v>
      </c>
    </row>
    <row r="400" spans="1:6">
      <c r="A400" s="68" t="s">
        <v>530</v>
      </c>
      <c r="B400" s="39" t="s">
        <v>531</v>
      </c>
      <c r="C400" t="s">
        <v>946</v>
      </c>
      <c r="D400" s="18">
        <v>3</v>
      </c>
      <c r="E400" s="18">
        <v>3</v>
      </c>
      <c r="F400" t="s">
        <v>1211</v>
      </c>
    </row>
    <row r="401" spans="1:6">
      <c r="A401" s="40" t="s">
        <v>947</v>
      </c>
      <c r="B401" s="40"/>
      <c r="C401" s="19"/>
      <c r="D401" s="44">
        <v>3</v>
      </c>
      <c r="E401" s="44">
        <v>3</v>
      </c>
      <c r="F401" s="19" t="s">
        <v>1211</v>
      </c>
    </row>
    <row r="402" spans="1:6">
      <c r="A402" s="68" t="s">
        <v>532</v>
      </c>
      <c r="B402" s="39" t="s">
        <v>533</v>
      </c>
      <c r="C402" t="s">
        <v>948</v>
      </c>
      <c r="D402" s="18">
        <v>1</v>
      </c>
      <c r="E402" s="18">
        <v>1</v>
      </c>
      <c r="F402" t="s">
        <v>1212</v>
      </c>
    </row>
    <row r="403" spans="1:6">
      <c r="A403" s="68" t="s">
        <v>532</v>
      </c>
      <c r="B403" s="39" t="s">
        <v>533</v>
      </c>
      <c r="C403" t="s">
        <v>950</v>
      </c>
      <c r="D403" s="18">
        <v>12</v>
      </c>
      <c r="E403" s="18">
        <v>12</v>
      </c>
      <c r="F403" t="s">
        <v>1213</v>
      </c>
    </row>
    <row r="404" spans="1:6">
      <c r="A404" s="68" t="s">
        <v>532</v>
      </c>
      <c r="B404" s="39" t="s">
        <v>533</v>
      </c>
      <c r="C404" t="s">
        <v>951</v>
      </c>
      <c r="D404" s="18">
        <v>62</v>
      </c>
      <c r="E404" s="18">
        <v>62</v>
      </c>
      <c r="F404" t="s">
        <v>1213</v>
      </c>
    </row>
    <row r="405" spans="1:6">
      <c r="A405" s="68" t="s">
        <v>532</v>
      </c>
      <c r="B405" s="39" t="s">
        <v>533</v>
      </c>
      <c r="C405" t="s">
        <v>949</v>
      </c>
      <c r="D405" s="18">
        <v>6</v>
      </c>
      <c r="E405" s="18">
        <v>30</v>
      </c>
      <c r="F405" t="s">
        <v>1213</v>
      </c>
    </row>
    <row r="406" spans="1:6">
      <c r="A406" s="40" t="s">
        <v>952</v>
      </c>
      <c r="B406" s="40"/>
      <c r="C406" s="19"/>
      <c r="D406" s="44">
        <v>81</v>
      </c>
      <c r="E406" s="44">
        <v>105</v>
      </c>
      <c r="F406" s="19" t="s">
        <v>1213</v>
      </c>
    </row>
    <row r="407" spans="1:6">
      <c r="A407" s="68" t="s">
        <v>534</v>
      </c>
      <c r="B407" s="39" t="s">
        <v>535</v>
      </c>
      <c r="C407" t="s">
        <v>534</v>
      </c>
      <c r="D407" s="18">
        <v>1</v>
      </c>
      <c r="E407" s="18">
        <v>1</v>
      </c>
      <c r="F407" t="s">
        <v>1203</v>
      </c>
    </row>
    <row r="408" spans="1:6">
      <c r="A408" s="40" t="s">
        <v>953</v>
      </c>
      <c r="B408" s="40"/>
      <c r="C408" s="19"/>
      <c r="D408" s="44">
        <v>1</v>
      </c>
      <c r="E408" s="44">
        <v>1</v>
      </c>
      <c r="F408" s="19" t="s">
        <v>1203</v>
      </c>
    </row>
    <row r="409" spans="1:6">
      <c r="A409" s="68" t="s">
        <v>536</v>
      </c>
      <c r="B409" s="39" t="s">
        <v>537</v>
      </c>
      <c r="C409" t="s">
        <v>954</v>
      </c>
      <c r="D409" s="18">
        <v>5</v>
      </c>
      <c r="E409" s="18">
        <v>5</v>
      </c>
      <c r="F409" t="s">
        <v>1204</v>
      </c>
    </row>
    <row r="410" spans="1:6">
      <c r="A410" s="68" t="s">
        <v>536</v>
      </c>
      <c r="B410" s="39" t="s">
        <v>537</v>
      </c>
      <c r="C410" t="s">
        <v>955</v>
      </c>
      <c r="D410" s="18">
        <v>28</v>
      </c>
      <c r="E410" s="18">
        <v>140</v>
      </c>
      <c r="F410" t="s">
        <v>1204</v>
      </c>
    </row>
    <row r="411" spans="1:6">
      <c r="A411" s="68" t="s">
        <v>536</v>
      </c>
      <c r="B411" s="39" t="s">
        <v>537</v>
      </c>
      <c r="C411" t="s">
        <v>956</v>
      </c>
      <c r="D411" s="18">
        <v>525</v>
      </c>
      <c r="E411" s="18">
        <v>525</v>
      </c>
      <c r="F411" t="s">
        <v>1204</v>
      </c>
    </row>
    <row r="412" spans="1:6">
      <c r="A412" s="40" t="s">
        <v>957</v>
      </c>
      <c r="B412" s="40"/>
      <c r="C412" s="19"/>
      <c r="D412" s="44">
        <v>558</v>
      </c>
      <c r="E412" s="44">
        <v>670</v>
      </c>
      <c r="F412" s="19" t="s">
        <v>1204</v>
      </c>
    </row>
    <row r="413" spans="1:6">
      <c r="A413" s="68" t="s">
        <v>538</v>
      </c>
      <c r="B413" s="39" t="s">
        <v>539</v>
      </c>
      <c r="C413" t="s">
        <v>958</v>
      </c>
      <c r="D413" s="18">
        <v>476</v>
      </c>
      <c r="E413" s="18">
        <v>476</v>
      </c>
      <c r="F413" t="s">
        <v>1213</v>
      </c>
    </row>
    <row r="414" spans="1:6">
      <c r="A414" s="40" t="s">
        <v>959</v>
      </c>
      <c r="B414" s="40"/>
      <c r="C414" s="19"/>
      <c r="D414" s="44">
        <v>476</v>
      </c>
      <c r="E414" s="44">
        <v>476</v>
      </c>
      <c r="F414" s="19" t="s">
        <v>1213</v>
      </c>
    </row>
    <row r="415" spans="1:6">
      <c r="A415" s="68" t="s">
        <v>540</v>
      </c>
      <c r="B415" s="39" t="s">
        <v>541</v>
      </c>
      <c r="C415" t="s">
        <v>960</v>
      </c>
      <c r="D415" s="18">
        <v>24</v>
      </c>
      <c r="E415" s="18">
        <v>24</v>
      </c>
      <c r="F415" t="s">
        <v>1204</v>
      </c>
    </row>
    <row r="416" spans="1:6">
      <c r="A416" s="40" t="s">
        <v>961</v>
      </c>
      <c r="B416" s="40"/>
      <c r="C416" s="19"/>
      <c r="D416" s="44">
        <v>24</v>
      </c>
      <c r="E416" s="44">
        <v>24</v>
      </c>
      <c r="F416" s="19" t="s">
        <v>1204</v>
      </c>
    </row>
    <row r="417" spans="1:6">
      <c r="A417" s="68" t="s">
        <v>542</v>
      </c>
      <c r="B417" s="39" t="s">
        <v>543</v>
      </c>
      <c r="C417" t="s">
        <v>962</v>
      </c>
      <c r="D417" s="18">
        <v>18</v>
      </c>
      <c r="E417" s="18">
        <v>18</v>
      </c>
      <c r="F417" t="s">
        <v>1213</v>
      </c>
    </row>
    <row r="418" spans="1:6">
      <c r="A418" s="40" t="s">
        <v>963</v>
      </c>
      <c r="B418" s="40"/>
      <c r="C418" s="19"/>
      <c r="D418" s="44">
        <v>18</v>
      </c>
      <c r="E418" s="44">
        <v>18</v>
      </c>
      <c r="F418" s="19" t="s">
        <v>1213</v>
      </c>
    </row>
    <row r="419" spans="1:6">
      <c r="A419" s="68" t="s">
        <v>544</v>
      </c>
      <c r="B419" s="39" t="s">
        <v>545</v>
      </c>
      <c r="C419" t="s">
        <v>964</v>
      </c>
      <c r="D419" s="18">
        <v>1</v>
      </c>
      <c r="E419" s="18">
        <v>1</v>
      </c>
      <c r="F419" t="s">
        <v>1203</v>
      </c>
    </row>
    <row r="420" spans="1:6">
      <c r="A420" s="40" t="s">
        <v>965</v>
      </c>
      <c r="B420" s="40"/>
      <c r="C420" s="19"/>
      <c r="D420" s="44">
        <v>1</v>
      </c>
      <c r="E420" s="44">
        <v>1</v>
      </c>
      <c r="F420" s="19" t="s">
        <v>1203</v>
      </c>
    </row>
    <row r="421" spans="1:6">
      <c r="A421" s="68" t="s">
        <v>546</v>
      </c>
      <c r="B421" s="39" t="s">
        <v>547</v>
      </c>
      <c r="C421" t="s">
        <v>966</v>
      </c>
      <c r="D421" s="18">
        <v>196</v>
      </c>
      <c r="E421" s="18">
        <v>196</v>
      </c>
      <c r="F421" t="s">
        <v>1213</v>
      </c>
    </row>
    <row r="422" spans="1:6">
      <c r="A422" s="40" t="s">
        <v>967</v>
      </c>
      <c r="B422" s="40"/>
      <c r="C422" s="19"/>
      <c r="D422" s="44">
        <v>196</v>
      </c>
      <c r="E422" s="44">
        <v>196</v>
      </c>
      <c r="F422" s="19" t="s">
        <v>1213</v>
      </c>
    </row>
    <row r="423" spans="1:6">
      <c r="A423" s="45" t="s">
        <v>548</v>
      </c>
      <c r="B423" s="45"/>
      <c r="C423" s="10"/>
      <c r="D423" s="46">
        <v>1507</v>
      </c>
      <c r="E423" s="46">
        <v>1621</v>
      </c>
      <c r="F423" s="10" t="s">
        <v>1204</v>
      </c>
    </row>
    <row r="424" spans="1:6">
      <c r="A424" s="13" t="s">
        <v>549</v>
      </c>
      <c r="B424" s="41"/>
      <c r="D424" s="18"/>
      <c r="E424" s="18"/>
    </row>
    <row r="425" spans="1:6">
      <c r="A425" s="68" t="s">
        <v>550</v>
      </c>
      <c r="B425" s="39" t="s">
        <v>551</v>
      </c>
      <c r="C425" t="s">
        <v>550</v>
      </c>
      <c r="D425" s="18">
        <v>337</v>
      </c>
      <c r="E425" s="18">
        <v>337</v>
      </c>
      <c r="F425" t="s">
        <v>1204</v>
      </c>
    </row>
    <row r="426" spans="1:6">
      <c r="A426" s="40" t="s">
        <v>968</v>
      </c>
      <c r="B426" s="40"/>
      <c r="C426" s="19"/>
      <c r="D426" s="44">
        <v>337</v>
      </c>
      <c r="E426" s="44">
        <v>337</v>
      </c>
      <c r="F426" s="19" t="s">
        <v>1204</v>
      </c>
    </row>
    <row r="427" spans="1:6">
      <c r="A427" s="68" t="s">
        <v>552</v>
      </c>
      <c r="B427" s="39" t="s">
        <v>553</v>
      </c>
      <c r="C427" t="s">
        <v>552</v>
      </c>
      <c r="D427" s="18">
        <v>5</v>
      </c>
      <c r="E427" s="18">
        <v>5</v>
      </c>
      <c r="F427" t="s">
        <v>1204</v>
      </c>
    </row>
    <row r="428" spans="1:6">
      <c r="A428" s="40" t="s">
        <v>969</v>
      </c>
      <c r="B428" s="40"/>
      <c r="C428" s="19"/>
      <c r="D428" s="44">
        <v>5</v>
      </c>
      <c r="E428" s="44">
        <v>5</v>
      </c>
      <c r="F428" s="19" t="s">
        <v>1204</v>
      </c>
    </row>
    <row r="429" spans="1:6">
      <c r="A429" s="68" t="s">
        <v>554</v>
      </c>
      <c r="B429" s="39" t="s">
        <v>555</v>
      </c>
      <c r="C429" t="s">
        <v>970</v>
      </c>
      <c r="D429" s="18">
        <v>200</v>
      </c>
      <c r="E429" s="18">
        <v>200</v>
      </c>
      <c r="F429" t="s">
        <v>1204</v>
      </c>
    </row>
    <row r="430" spans="1:6">
      <c r="A430" s="40" t="s">
        <v>971</v>
      </c>
      <c r="B430" s="40"/>
      <c r="C430" s="19"/>
      <c r="D430" s="44">
        <v>200</v>
      </c>
      <c r="E430" s="44">
        <v>200</v>
      </c>
      <c r="F430" s="19" t="s">
        <v>1204</v>
      </c>
    </row>
    <row r="431" spans="1:6">
      <c r="A431" s="68" t="s">
        <v>558</v>
      </c>
      <c r="B431" s="39" t="s">
        <v>559</v>
      </c>
      <c r="C431" t="s">
        <v>558</v>
      </c>
      <c r="D431" s="18">
        <v>32</v>
      </c>
      <c r="E431" s="18">
        <v>32</v>
      </c>
      <c r="F431" t="s">
        <v>1204</v>
      </c>
    </row>
    <row r="432" spans="1:6">
      <c r="A432" s="40" t="s">
        <v>972</v>
      </c>
      <c r="B432" s="40"/>
      <c r="C432" s="19"/>
      <c r="D432" s="44">
        <v>32</v>
      </c>
      <c r="E432" s="44">
        <v>32</v>
      </c>
      <c r="F432" s="19" t="s">
        <v>1204</v>
      </c>
    </row>
    <row r="433" spans="1:6">
      <c r="A433" s="68" t="s">
        <v>560</v>
      </c>
      <c r="B433" s="39" t="s">
        <v>561</v>
      </c>
      <c r="C433" t="s">
        <v>973</v>
      </c>
      <c r="D433" s="18">
        <v>14</v>
      </c>
      <c r="E433" s="18">
        <v>14</v>
      </c>
      <c r="F433" t="s">
        <v>1211</v>
      </c>
    </row>
    <row r="434" spans="1:6">
      <c r="A434" s="40" t="s">
        <v>974</v>
      </c>
      <c r="B434" s="40"/>
      <c r="C434" s="19"/>
      <c r="D434" s="44">
        <v>14</v>
      </c>
      <c r="E434" s="44">
        <v>14</v>
      </c>
      <c r="F434" s="19" t="s">
        <v>1211</v>
      </c>
    </row>
    <row r="435" spans="1:6">
      <c r="A435" s="68" t="s">
        <v>562</v>
      </c>
      <c r="B435" s="39" t="s">
        <v>563</v>
      </c>
      <c r="C435" t="s">
        <v>562</v>
      </c>
      <c r="D435" s="18">
        <v>3</v>
      </c>
      <c r="E435" s="18">
        <v>3</v>
      </c>
      <c r="F435" t="s">
        <v>1211</v>
      </c>
    </row>
    <row r="436" spans="1:6">
      <c r="A436" s="40" t="s">
        <v>975</v>
      </c>
      <c r="B436" s="40"/>
      <c r="C436" s="19"/>
      <c r="D436" s="44">
        <v>3</v>
      </c>
      <c r="E436" s="44">
        <v>3</v>
      </c>
      <c r="F436" s="19" t="s">
        <v>1211</v>
      </c>
    </row>
    <row r="437" spans="1:6">
      <c r="A437" s="68" t="s">
        <v>564</v>
      </c>
      <c r="B437" s="39" t="s">
        <v>565</v>
      </c>
      <c r="C437" t="s">
        <v>976</v>
      </c>
      <c r="D437" s="18">
        <v>11</v>
      </c>
      <c r="E437" s="18">
        <v>0</v>
      </c>
      <c r="F437" t="s">
        <v>1204</v>
      </c>
    </row>
    <row r="438" spans="1:6">
      <c r="A438" s="40" t="s">
        <v>977</v>
      </c>
      <c r="B438" s="40"/>
      <c r="C438" s="19"/>
      <c r="D438" s="44">
        <v>11</v>
      </c>
      <c r="E438" s="44">
        <v>0</v>
      </c>
      <c r="F438" s="19" t="s">
        <v>1204</v>
      </c>
    </row>
    <row r="439" spans="1:6">
      <c r="A439" s="45" t="s">
        <v>566</v>
      </c>
      <c r="B439" s="45"/>
      <c r="C439" s="10"/>
      <c r="D439" s="46">
        <v>602</v>
      </c>
      <c r="E439" s="46">
        <v>591</v>
      </c>
      <c r="F439" s="10" t="s">
        <v>1204</v>
      </c>
    </row>
    <row r="440" spans="1:6">
      <c r="A440" s="35" t="s">
        <v>567</v>
      </c>
      <c r="B440" s="35"/>
      <c r="C440" s="35"/>
      <c r="D440" s="47">
        <v>2109</v>
      </c>
      <c r="E440" s="47">
        <v>2212</v>
      </c>
      <c r="F440" s="35" t="s">
        <v>1204</v>
      </c>
    </row>
    <row r="441" spans="1:6">
      <c r="A441" s="12" t="s">
        <v>25</v>
      </c>
      <c r="D441" s="18"/>
      <c r="E441" s="18"/>
    </row>
    <row r="442" spans="1:6">
      <c r="A442" s="13" t="s">
        <v>568</v>
      </c>
      <c r="B442" s="41"/>
      <c r="D442" s="18"/>
      <c r="E442" s="18"/>
    </row>
    <row r="443" spans="1:6">
      <c r="A443" s="68" t="s">
        <v>571</v>
      </c>
      <c r="B443" s="39" t="s">
        <v>572</v>
      </c>
      <c r="C443" t="s">
        <v>979</v>
      </c>
      <c r="D443" s="18">
        <v>71</v>
      </c>
      <c r="E443" s="18">
        <v>1136</v>
      </c>
      <c r="F443" t="s">
        <v>1037</v>
      </c>
    </row>
    <row r="444" spans="1:6">
      <c r="A444" s="68" t="s">
        <v>571</v>
      </c>
      <c r="B444" s="39" t="s">
        <v>572</v>
      </c>
      <c r="C444" t="s">
        <v>978</v>
      </c>
      <c r="D444" s="18">
        <v>12</v>
      </c>
      <c r="E444" s="18">
        <v>192</v>
      </c>
      <c r="F444" t="s">
        <v>1037</v>
      </c>
    </row>
    <row r="445" spans="1:6">
      <c r="A445" s="40" t="s">
        <v>980</v>
      </c>
      <c r="B445" s="40"/>
      <c r="C445" s="19"/>
      <c r="D445" s="44">
        <v>83</v>
      </c>
      <c r="E445" s="44">
        <v>1328</v>
      </c>
      <c r="F445" s="19" t="s">
        <v>1037</v>
      </c>
    </row>
    <row r="446" spans="1:6">
      <c r="A446" s="68" t="s">
        <v>573</v>
      </c>
      <c r="B446" s="39" t="s">
        <v>574</v>
      </c>
      <c r="C446" t="s">
        <v>981</v>
      </c>
      <c r="D446" s="18">
        <v>1</v>
      </c>
      <c r="E446" s="18">
        <v>6</v>
      </c>
      <c r="F446" t="s">
        <v>1037</v>
      </c>
    </row>
    <row r="447" spans="1:6">
      <c r="A447" s="40" t="s">
        <v>982</v>
      </c>
      <c r="B447" s="40"/>
      <c r="C447" s="19"/>
      <c r="D447" s="44">
        <v>1</v>
      </c>
      <c r="E447" s="44">
        <v>6</v>
      </c>
      <c r="F447" s="19" t="s">
        <v>1037</v>
      </c>
    </row>
    <row r="448" spans="1:6">
      <c r="A448" s="68" t="s">
        <v>575</v>
      </c>
      <c r="B448" s="39" t="s">
        <v>576</v>
      </c>
      <c r="C448" t="s">
        <v>983</v>
      </c>
      <c r="D448" s="18">
        <v>5</v>
      </c>
      <c r="E448" s="18">
        <v>30</v>
      </c>
      <c r="F448" t="s">
        <v>1037</v>
      </c>
    </row>
    <row r="449" spans="1:6">
      <c r="A449" s="40" t="s">
        <v>984</v>
      </c>
      <c r="B449" s="40"/>
      <c r="C449" s="19"/>
      <c r="D449" s="44">
        <v>5</v>
      </c>
      <c r="E449" s="44">
        <v>30</v>
      </c>
      <c r="F449" s="19" t="s">
        <v>1037</v>
      </c>
    </row>
    <row r="450" spans="1:6">
      <c r="A450" s="68" t="s">
        <v>577</v>
      </c>
      <c r="B450" s="39" t="s">
        <v>578</v>
      </c>
      <c r="C450" t="s">
        <v>985</v>
      </c>
      <c r="D450" s="18">
        <v>5</v>
      </c>
      <c r="E450" s="18">
        <v>30</v>
      </c>
      <c r="F450" t="s">
        <v>1037</v>
      </c>
    </row>
    <row r="451" spans="1:6">
      <c r="A451" s="40" t="s">
        <v>986</v>
      </c>
      <c r="B451" s="40"/>
      <c r="C451" s="19"/>
      <c r="D451" s="44">
        <v>5</v>
      </c>
      <c r="E451" s="44">
        <v>30</v>
      </c>
      <c r="F451" s="19" t="s">
        <v>1037</v>
      </c>
    </row>
    <row r="452" spans="1:6">
      <c r="A452" s="68" t="s">
        <v>579</v>
      </c>
      <c r="B452" s="39" t="s">
        <v>580</v>
      </c>
      <c r="C452" t="s">
        <v>987</v>
      </c>
      <c r="D452" s="18">
        <v>12</v>
      </c>
      <c r="E452" s="18">
        <v>192</v>
      </c>
      <c r="F452" t="s">
        <v>1037</v>
      </c>
    </row>
    <row r="453" spans="1:6">
      <c r="A453" s="68" t="s">
        <v>579</v>
      </c>
      <c r="B453" s="39" t="s">
        <v>580</v>
      </c>
      <c r="C453" t="s">
        <v>988</v>
      </c>
      <c r="D453" s="18">
        <v>16</v>
      </c>
      <c r="E453" s="18">
        <v>256</v>
      </c>
      <c r="F453" t="s">
        <v>1037</v>
      </c>
    </row>
    <row r="454" spans="1:6">
      <c r="A454" s="40" t="s">
        <v>989</v>
      </c>
      <c r="B454" s="40"/>
      <c r="C454" s="19"/>
      <c r="D454" s="44">
        <v>28</v>
      </c>
      <c r="E454" s="44">
        <v>448</v>
      </c>
      <c r="F454" s="19" t="s">
        <v>1037</v>
      </c>
    </row>
    <row r="455" spans="1:6">
      <c r="A455" s="68" t="s">
        <v>581</v>
      </c>
      <c r="B455" s="39" t="s">
        <v>582</v>
      </c>
      <c r="C455" t="s">
        <v>990</v>
      </c>
      <c r="D455" s="18">
        <v>1</v>
      </c>
      <c r="E455" s="18">
        <v>16</v>
      </c>
      <c r="F455" t="s">
        <v>1037</v>
      </c>
    </row>
    <row r="456" spans="1:6">
      <c r="A456" s="40" t="s">
        <v>991</v>
      </c>
      <c r="B456" s="40"/>
      <c r="C456" s="19"/>
      <c r="D456" s="44">
        <v>1</v>
      </c>
      <c r="E456" s="44">
        <v>16</v>
      </c>
      <c r="F456" s="19" t="s">
        <v>1037</v>
      </c>
    </row>
    <row r="457" spans="1:6">
      <c r="A457" s="45" t="s">
        <v>583</v>
      </c>
      <c r="B457" s="45"/>
      <c r="C457" s="10"/>
      <c r="D457" s="46">
        <v>123</v>
      </c>
      <c r="E457" s="46">
        <v>1858</v>
      </c>
      <c r="F457" s="10" t="s">
        <v>1037</v>
      </c>
    </row>
    <row r="458" spans="1:6">
      <c r="A458" s="13" t="s">
        <v>584</v>
      </c>
      <c r="B458" s="41"/>
      <c r="D458" s="18"/>
      <c r="E458" s="18"/>
    </row>
    <row r="459" spans="1:6">
      <c r="A459" s="68" t="s">
        <v>585</v>
      </c>
      <c r="B459" s="39" t="s">
        <v>586</v>
      </c>
      <c r="C459" t="s">
        <v>992</v>
      </c>
      <c r="D459" s="18">
        <v>1</v>
      </c>
      <c r="E459" s="18">
        <v>16</v>
      </c>
      <c r="F459" t="s">
        <v>1037</v>
      </c>
    </row>
    <row r="460" spans="1:6">
      <c r="A460" s="40" t="s">
        <v>993</v>
      </c>
      <c r="B460" s="40"/>
      <c r="C460" s="19"/>
      <c r="D460" s="44">
        <v>1</v>
      </c>
      <c r="E460" s="44">
        <v>16</v>
      </c>
      <c r="F460" s="19" t="s">
        <v>1037</v>
      </c>
    </row>
    <row r="461" spans="1:6">
      <c r="A461" s="68" t="s">
        <v>587</v>
      </c>
      <c r="B461" s="39" t="s">
        <v>588</v>
      </c>
      <c r="C461" t="s">
        <v>994</v>
      </c>
      <c r="D461" s="18">
        <v>35</v>
      </c>
      <c r="E461" s="18">
        <v>560</v>
      </c>
      <c r="F461" t="s">
        <v>1037</v>
      </c>
    </row>
    <row r="462" spans="1:6">
      <c r="A462" s="40" t="s">
        <v>995</v>
      </c>
      <c r="B462" s="40"/>
      <c r="C462" s="19"/>
      <c r="D462" s="44">
        <v>35</v>
      </c>
      <c r="E462" s="44">
        <v>560</v>
      </c>
      <c r="F462" s="19" t="s">
        <v>1037</v>
      </c>
    </row>
    <row r="463" spans="1:6">
      <c r="A463" s="68" t="s">
        <v>589</v>
      </c>
      <c r="B463" s="39" t="s">
        <v>590</v>
      </c>
      <c r="C463" t="s">
        <v>894</v>
      </c>
      <c r="D463" s="18">
        <v>144</v>
      </c>
      <c r="E463" s="18">
        <v>1152</v>
      </c>
      <c r="F463" t="s">
        <v>1037</v>
      </c>
    </row>
    <row r="464" spans="1:6">
      <c r="A464" s="68" t="s">
        <v>589</v>
      </c>
      <c r="B464" s="39" t="s">
        <v>590</v>
      </c>
      <c r="C464" t="s">
        <v>996</v>
      </c>
      <c r="D464" s="18">
        <v>36</v>
      </c>
      <c r="E464" s="18">
        <v>576</v>
      </c>
      <c r="F464" t="s">
        <v>1037</v>
      </c>
    </row>
    <row r="465" spans="1:6">
      <c r="A465" s="68" t="s">
        <v>589</v>
      </c>
      <c r="B465" s="39" t="s">
        <v>590</v>
      </c>
      <c r="C465" t="s">
        <v>891</v>
      </c>
      <c r="D465" s="18">
        <v>3</v>
      </c>
      <c r="E465" s="18">
        <v>48</v>
      </c>
      <c r="F465" t="s">
        <v>1037</v>
      </c>
    </row>
    <row r="466" spans="1:6">
      <c r="A466" s="40" t="s">
        <v>997</v>
      </c>
      <c r="B466" s="40"/>
      <c r="C466" s="19"/>
      <c r="D466" s="44">
        <v>183</v>
      </c>
      <c r="E466" s="44">
        <v>1776</v>
      </c>
      <c r="F466" s="19" t="s">
        <v>1037</v>
      </c>
    </row>
    <row r="467" spans="1:6">
      <c r="A467" s="68" t="s">
        <v>591</v>
      </c>
      <c r="B467" s="39" t="s">
        <v>592</v>
      </c>
      <c r="C467" t="s">
        <v>998</v>
      </c>
      <c r="D467" s="18">
        <v>100</v>
      </c>
      <c r="E467" s="18">
        <v>1600</v>
      </c>
      <c r="F467" t="s">
        <v>1037</v>
      </c>
    </row>
    <row r="468" spans="1:6">
      <c r="A468" s="40" t="s">
        <v>999</v>
      </c>
      <c r="B468" s="40"/>
      <c r="C468" s="19"/>
      <c r="D468" s="44">
        <v>100</v>
      </c>
      <c r="E468" s="44">
        <v>1600</v>
      </c>
      <c r="F468" s="19" t="s">
        <v>1037</v>
      </c>
    </row>
    <row r="469" spans="1:6">
      <c r="A469" s="68" t="s">
        <v>593</v>
      </c>
      <c r="B469" s="39" t="s">
        <v>594</v>
      </c>
      <c r="C469" t="s">
        <v>1000</v>
      </c>
      <c r="D469" s="18">
        <v>13</v>
      </c>
      <c r="E469" s="18">
        <v>208</v>
      </c>
      <c r="F469" t="s">
        <v>1037</v>
      </c>
    </row>
    <row r="470" spans="1:6">
      <c r="A470" s="40" t="s">
        <v>1001</v>
      </c>
      <c r="B470" s="40"/>
      <c r="C470" s="19"/>
      <c r="D470" s="44">
        <v>13</v>
      </c>
      <c r="E470" s="44">
        <v>208</v>
      </c>
      <c r="F470" s="19" t="s">
        <v>1037</v>
      </c>
    </row>
    <row r="471" spans="1:6">
      <c r="A471" s="45" t="s">
        <v>595</v>
      </c>
      <c r="B471" s="45"/>
      <c r="C471" s="10"/>
      <c r="D471" s="46">
        <v>185</v>
      </c>
      <c r="E471" s="46">
        <v>4160</v>
      </c>
      <c r="F471" s="10" t="s">
        <v>1037</v>
      </c>
    </row>
    <row r="472" spans="1:6">
      <c r="A472" s="35" t="s">
        <v>596</v>
      </c>
      <c r="B472" s="35"/>
      <c r="C472" s="35"/>
      <c r="D472" s="47">
        <v>308</v>
      </c>
      <c r="E472" s="37">
        <v>3.2715000000000001</v>
      </c>
      <c r="F472" s="35" t="s">
        <v>1204</v>
      </c>
    </row>
    <row r="473" spans="1:6">
      <c r="A473" s="12" t="s">
        <v>26</v>
      </c>
      <c r="D473" s="18"/>
      <c r="E473" s="18"/>
    </row>
    <row r="474" spans="1:6">
      <c r="A474" s="13" t="s">
        <v>597</v>
      </c>
      <c r="B474" s="41"/>
      <c r="D474" s="18"/>
      <c r="E474" s="18"/>
    </row>
    <row r="475" spans="1:6">
      <c r="A475" s="68" t="s">
        <v>598</v>
      </c>
      <c r="B475" s="39" t="s">
        <v>599</v>
      </c>
      <c r="C475" t="s">
        <v>804</v>
      </c>
      <c r="D475" s="18">
        <v>311</v>
      </c>
      <c r="E475" s="17">
        <v>155.5</v>
      </c>
      <c r="F475" t="s">
        <v>1213</v>
      </c>
    </row>
    <row r="476" spans="1:6">
      <c r="A476" s="68" t="s">
        <v>598</v>
      </c>
      <c r="B476" s="39" t="s">
        <v>599</v>
      </c>
      <c r="C476" t="s">
        <v>799</v>
      </c>
      <c r="D476" s="18">
        <v>4</v>
      </c>
      <c r="E476" s="18">
        <v>2</v>
      </c>
      <c r="F476" t="s">
        <v>1213</v>
      </c>
    </row>
    <row r="477" spans="1:6">
      <c r="A477" s="68" t="s">
        <v>598</v>
      </c>
      <c r="B477" s="39" t="s">
        <v>599</v>
      </c>
      <c r="C477" t="s">
        <v>803</v>
      </c>
      <c r="D477" s="18">
        <v>171</v>
      </c>
      <c r="E477" s="17">
        <v>85.5</v>
      </c>
      <c r="F477" t="s">
        <v>1213</v>
      </c>
    </row>
    <row r="478" spans="1:6">
      <c r="A478" s="68" t="s">
        <v>598</v>
      </c>
      <c r="B478" s="39" t="s">
        <v>599</v>
      </c>
      <c r="C478" t="s">
        <v>801</v>
      </c>
      <c r="D478" s="18">
        <v>44</v>
      </c>
      <c r="E478" s="18">
        <v>176</v>
      </c>
      <c r="F478" t="s">
        <v>1213</v>
      </c>
    </row>
    <row r="479" spans="1:6">
      <c r="A479" s="68" t="s">
        <v>598</v>
      </c>
      <c r="B479" s="39" t="s">
        <v>599</v>
      </c>
      <c r="C479" t="s">
        <v>800</v>
      </c>
      <c r="D479" s="18">
        <v>5</v>
      </c>
      <c r="E479" s="18">
        <v>20</v>
      </c>
      <c r="F479" t="s">
        <v>1213</v>
      </c>
    </row>
    <row r="480" spans="1:6">
      <c r="A480" s="68" t="s">
        <v>598</v>
      </c>
      <c r="B480" s="39" t="s">
        <v>599</v>
      </c>
      <c r="C480" t="s">
        <v>1002</v>
      </c>
      <c r="D480" s="18">
        <v>1</v>
      </c>
      <c r="E480" s="18">
        <v>4</v>
      </c>
      <c r="F480" t="s">
        <v>1213</v>
      </c>
    </row>
    <row r="481" spans="1:6">
      <c r="A481" s="40" t="s">
        <v>1003</v>
      </c>
      <c r="B481" s="40"/>
      <c r="C481" s="19"/>
      <c r="D481" s="44">
        <v>536</v>
      </c>
      <c r="E481" s="44">
        <v>443</v>
      </c>
      <c r="F481" s="19" t="s">
        <v>1213</v>
      </c>
    </row>
    <row r="482" spans="1:6">
      <c r="A482" s="68" t="s">
        <v>602</v>
      </c>
      <c r="B482" s="39" t="s">
        <v>603</v>
      </c>
      <c r="C482" t="s">
        <v>645</v>
      </c>
      <c r="D482" s="18">
        <v>80</v>
      </c>
      <c r="E482" s="18">
        <v>80</v>
      </c>
      <c r="F482" t="s">
        <v>1213</v>
      </c>
    </row>
    <row r="483" spans="1:6">
      <c r="A483" s="68" t="s">
        <v>602</v>
      </c>
      <c r="B483" s="39" t="s">
        <v>603</v>
      </c>
      <c r="C483" t="s">
        <v>1009</v>
      </c>
      <c r="D483" s="18">
        <v>472</v>
      </c>
      <c r="E483" s="18">
        <v>236</v>
      </c>
      <c r="F483" t="s">
        <v>1213</v>
      </c>
    </row>
    <row r="484" spans="1:6">
      <c r="A484" s="68" t="s">
        <v>602</v>
      </c>
      <c r="B484" s="39" t="s">
        <v>603</v>
      </c>
      <c r="C484" t="s">
        <v>1007</v>
      </c>
      <c r="D484" s="18">
        <v>62</v>
      </c>
      <c r="E484" s="18">
        <v>31</v>
      </c>
      <c r="F484" t="s">
        <v>1213</v>
      </c>
    </row>
    <row r="485" spans="1:6">
      <c r="A485" s="68" t="s">
        <v>602</v>
      </c>
      <c r="B485" s="39" t="s">
        <v>603</v>
      </c>
      <c r="C485" t="s">
        <v>1005</v>
      </c>
      <c r="D485" s="18">
        <v>32</v>
      </c>
      <c r="E485" s="18">
        <v>160</v>
      </c>
      <c r="F485" t="s">
        <v>1213</v>
      </c>
    </row>
    <row r="486" spans="1:6">
      <c r="A486" s="68" t="s">
        <v>602</v>
      </c>
      <c r="B486" s="39" t="s">
        <v>603</v>
      </c>
      <c r="C486" t="s">
        <v>852</v>
      </c>
      <c r="D486" s="18">
        <v>5</v>
      </c>
      <c r="E486" s="18">
        <v>5</v>
      </c>
      <c r="F486" t="s">
        <v>1213</v>
      </c>
    </row>
    <row r="487" spans="1:6">
      <c r="A487" s="68" t="s">
        <v>602</v>
      </c>
      <c r="B487" s="39" t="s">
        <v>603</v>
      </c>
      <c r="C487" t="s">
        <v>1006</v>
      </c>
      <c r="D487" s="18">
        <v>39</v>
      </c>
      <c r="E487" s="18">
        <v>39</v>
      </c>
      <c r="F487" t="s">
        <v>1213</v>
      </c>
    </row>
    <row r="488" spans="1:6">
      <c r="A488" s="68" t="s">
        <v>602</v>
      </c>
      <c r="B488" s="39" t="s">
        <v>603</v>
      </c>
      <c r="C488" t="s">
        <v>644</v>
      </c>
      <c r="D488" s="18">
        <v>26</v>
      </c>
      <c r="E488" s="18">
        <v>13</v>
      </c>
      <c r="F488" t="s">
        <v>1213</v>
      </c>
    </row>
    <row r="489" spans="1:6">
      <c r="A489" s="68" t="s">
        <v>602</v>
      </c>
      <c r="B489" s="39" t="s">
        <v>603</v>
      </c>
      <c r="C489" t="s">
        <v>1008</v>
      </c>
      <c r="D489" s="18">
        <v>73</v>
      </c>
      <c r="E489" s="18">
        <v>73</v>
      </c>
      <c r="F489" t="s">
        <v>1213</v>
      </c>
    </row>
    <row r="490" spans="1:6">
      <c r="A490" s="68" t="s">
        <v>602</v>
      </c>
      <c r="B490" s="39" t="s">
        <v>603</v>
      </c>
      <c r="C490" t="s">
        <v>1004</v>
      </c>
      <c r="D490" s="18">
        <v>9</v>
      </c>
      <c r="E490" s="18">
        <v>9</v>
      </c>
      <c r="F490" t="s">
        <v>1213</v>
      </c>
    </row>
    <row r="491" spans="1:6">
      <c r="A491" s="40" t="s">
        <v>1010</v>
      </c>
      <c r="B491" s="40"/>
      <c r="C491" s="19"/>
      <c r="D491" s="44">
        <v>798</v>
      </c>
      <c r="E491" s="44">
        <v>646</v>
      </c>
      <c r="F491" s="19" t="s">
        <v>1213</v>
      </c>
    </row>
    <row r="492" spans="1:6">
      <c r="A492" s="68" t="s">
        <v>604</v>
      </c>
      <c r="B492" s="39" t="s">
        <v>605</v>
      </c>
      <c r="C492" t="s">
        <v>1011</v>
      </c>
      <c r="D492" s="18">
        <v>1</v>
      </c>
      <c r="E492" s="18">
        <v>1</v>
      </c>
      <c r="F492" t="s">
        <v>1212</v>
      </c>
    </row>
    <row r="493" spans="1:6">
      <c r="A493" s="40" t="s">
        <v>1012</v>
      </c>
      <c r="B493" s="40"/>
      <c r="C493" s="19"/>
      <c r="D493" s="44">
        <v>1</v>
      </c>
      <c r="E493" s="44">
        <v>1</v>
      </c>
      <c r="F493" s="19" t="s">
        <v>1212</v>
      </c>
    </row>
    <row r="494" spans="1:6">
      <c r="A494" s="68" t="s">
        <v>606</v>
      </c>
      <c r="B494" s="39" t="s">
        <v>607</v>
      </c>
      <c r="C494" t="s">
        <v>813</v>
      </c>
      <c r="D494" s="18">
        <v>6</v>
      </c>
      <c r="E494" s="18">
        <v>6</v>
      </c>
      <c r="F494" t="s">
        <v>1213</v>
      </c>
    </row>
    <row r="495" spans="1:6">
      <c r="A495" s="68" t="s">
        <v>606</v>
      </c>
      <c r="B495" s="39" t="s">
        <v>607</v>
      </c>
      <c r="C495" t="s">
        <v>806</v>
      </c>
      <c r="D495" s="18">
        <v>2</v>
      </c>
      <c r="E495" s="18">
        <v>2</v>
      </c>
      <c r="F495" t="s">
        <v>1213</v>
      </c>
    </row>
    <row r="496" spans="1:6">
      <c r="A496" s="40" t="s">
        <v>1214</v>
      </c>
      <c r="B496" s="40"/>
      <c r="C496" s="19"/>
      <c r="D496" s="44">
        <v>8</v>
      </c>
      <c r="E496" s="44">
        <v>8</v>
      </c>
      <c r="F496" s="19" t="s">
        <v>1213</v>
      </c>
    </row>
    <row r="497" spans="1:6">
      <c r="A497" s="40" t="s">
        <v>908</v>
      </c>
      <c r="B497" s="40"/>
      <c r="C497" s="19"/>
      <c r="D497" s="44">
        <v>0</v>
      </c>
      <c r="E497" s="44">
        <v>0</v>
      </c>
      <c r="F497" s="19"/>
    </row>
    <row r="498" spans="1:6">
      <c r="A498" s="45" t="s">
        <v>610</v>
      </c>
      <c r="B498" s="45"/>
      <c r="C498" s="10"/>
      <c r="D498" s="46">
        <v>886</v>
      </c>
      <c r="E498" s="46">
        <v>1098</v>
      </c>
      <c r="F498" s="10" t="s">
        <v>1213</v>
      </c>
    </row>
    <row r="499" spans="1:6">
      <c r="A499" s="35" t="s">
        <v>611</v>
      </c>
      <c r="B499" s="35"/>
      <c r="C499" s="35"/>
      <c r="D499" s="47">
        <v>886</v>
      </c>
      <c r="E499" s="47">
        <v>1098</v>
      </c>
      <c r="F499" s="35" t="s">
        <v>1204</v>
      </c>
    </row>
    <row r="500" spans="1:6">
      <c r="A500" s="12" t="s">
        <v>27</v>
      </c>
      <c r="D500" s="18"/>
      <c r="E500" s="18"/>
    </row>
    <row r="501" spans="1:6">
      <c r="A501" s="13" t="s">
        <v>612</v>
      </c>
      <c r="B501" s="41"/>
      <c r="D501" s="18"/>
      <c r="E501" s="18"/>
    </row>
    <row r="502" spans="1:6">
      <c r="A502" s="68" t="s">
        <v>613</v>
      </c>
      <c r="B502" s="39" t="s">
        <v>614</v>
      </c>
      <c r="C502" t="s">
        <v>1015</v>
      </c>
      <c r="D502" s="18">
        <v>2</v>
      </c>
      <c r="E502" s="18">
        <v>2</v>
      </c>
      <c r="F502" t="s">
        <v>1204</v>
      </c>
    </row>
    <row r="503" spans="1:6">
      <c r="A503" s="68" t="s">
        <v>613</v>
      </c>
      <c r="B503" s="39" t="s">
        <v>614</v>
      </c>
      <c r="C503" t="s">
        <v>1018</v>
      </c>
      <c r="D503" s="18">
        <v>56</v>
      </c>
      <c r="E503" s="18">
        <v>56</v>
      </c>
      <c r="F503" t="s">
        <v>1204</v>
      </c>
    </row>
    <row r="504" spans="1:6">
      <c r="A504" s="68" t="s">
        <v>613</v>
      </c>
      <c r="B504" s="39" t="s">
        <v>614</v>
      </c>
      <c r="C504" t="s">
        <v>1016</v>
      </c>
      <c r="D504" s="18">
        <v>23</v>
      </c>
      <c r="E504" s="18">
        <v>115</v>
      </c>
      <c r="F504" t="s">
        <v>1204</v>
      </c>
    </row>
    <row r="505" spans="1:6">
      <c r="A505" s="68" t="s">
        <v>613</v>
      </c>
      <c r="B505" s="39" t="s">
        <v>614</v>
      </c>
      <c r="C505" t="s">
        <v>1014</v>
      </c>
      <c r="D505" s="18">
        <v>1</v>
      </c>
      <c r="E505" s="18">
        <v>5</v>
      </c>
      <c r="F505" t="s">
        <v>1204</v>
      </c>
    </row>
    <row r="506" spans="1:6">
      <c r="A506" s="68" t="s">
        <v>613</v>
      </c>
      <c r="B506" s="39" t="s">
        <v>614</v>
      </c>
      <c r="C506" t="s">
        <v>1017</v>
      </c>
      <c r="D506" s="18">
        <v>52</v>
      </c>
      <c r="E506" s="18">
        <v>52</v>
      </c>
      <c r="F506" t="s">
        <v>1204</v>
      </c>
    </row>
    <row r="507" spans="1:6">
      <c r="A507" s="68" t="s">
        <v>613</v>
      </c>
      <c r="B507" s="39" t="s">
        <v>614</v>
      </c>
      <c r="C507" t="s">
        <v>1019</v>
      </c>
      <c r="D507" s="18">
        <v>600</v>
      </c>
      <c r="E507" s="18">
        <v>600</v>
      </c>
      <c r="F507" t="s">
        <v>1204</v>
      </c>
    </row>
    <row r="508" spans="1:6">
      <c r="A508" s="40" t="s">
        <v>1020</v>
      </c>
      <c r="B508" s="40"/>
      <c r="C508" s="19"/>
      <c r="D508" s="44">
        <v>734</v>
      </c>
      <c r="E508" s="44">
        <v>830</v>
      </c>
      <c r="F508" s="19" t="s">
        <v>1204</v>
      </c>
    </row>
    <row r="509" spans="1:6">
      <c r="A509" s="45" t="s">
        <v>615</v>
      </c>
      <c r="B509" s="45"/>
      <c r="C509" s="10"/>
      <c r="D509" s="46">
        <v>734</v>
      </c>
      <c r="E509" s="46">
        <v>830</v>
      </c>
      <c r="F509" s="10" t="s">
        <v>1204</v>
      </c>
    </row>
    <row r="510" spans="1:6">
      <c r="A510" s="35" t="s">
        <v>616</v>
      </c>
      <c r="B510" s="35"/>
      <c r="C510" s="35"/>
      <c r="D510" s="47">
        <v>734</v>
      </c>
      <c r="E510" s="47">
        <v>830</v>
      </c>
      <c r="F510" s="35" t="s">
        <v>1204</v>
      </c>
    </row>
    <row r="511" spans="1:6">
      <c r="A511" s="35" t="s">
        <v>28</v>
      </c>
      <c r="B511" s="35"/>
      <c r="C511" s="35"/>
      <c r="D511" s="47">
        <v>12162</v>
      </c>
      <c r="E511" s="37">
        <v>5157.7722000000003</v>
      </c>
      <c r="F511" s="35" t="s">
        <v>1204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8"/>
  <sheetViews>
    <sheetView workbookViewId="0">
      <selection activeCell="A519" sqref="A519"/>
    </sheetView>
  </sheetViews>
  <sheetFormatPr defaultRowHeight="15"/>
  <cols>
    <col min="1" max="2" width="24" customWidth="1"/>
    <col min="3" max="4" width="12" customWidth="1"/>
  </cols>
  <sheetData>
    <row r="1" spans="1:4">
      <c r="A1" s="10" t="s">
        <v>29</v>
      </c>
      <c r="B1" s="10" t="s">
        <v>16</v>
      </c>
      <c r="C1" s="10" t="s">
        <v>1215</v>
      </c>
      <c r="D1" s="10" t="s">
        <v>1216</v>
      </c>
    </row>
    <row r="2" spans="1:4">
      <c r="A2" s="12" t="s">
        <v>1151</v>
      </c>
      <c r="B2" s="14" t="s">
        <v>489</v>
      </c>
      <c r="C2" s="14">
        <v>25.36</v>
      </c>
      <c r="D2" s="16">
        <v>6.99</v>
      </c>
    </row>
    <row r="3" spans="1:4">
      <c r="A3" s="12" t="s">
        <v>175</v>
      </c>
      <c r="B3" s="14" t="s">
        <v>173</v>
      </c>
      <c r="C3" s="14">
        <v>25.36</v>
      </c>
      <c r="D3" s="16">
        <v>38.049999999999997</v>
      </c>
    </row>
    <row r="4" spans="1:4">
      <c r="A4" s="12" t="s">
        <v>1075</v>
      </c>
      <c r="B4" s="14" t="s">
        <v>173</v>
      </c>
      <c r="C4" s="14">
        <v>25.36</v>
      </c>
      <c r="D4" s="16">
        <v>47</v>
      </c>
    </row>
    <row r="5" spans="1:4">
      <c r="A5" s="12" t="s">
        <v>1076</v>
      </c>
      <c r="B5" s="14" t="s">
        <v>173</v>
      </c>
      <c r="C5" s="14">
        <v>33.81</v>
      </c>
      <c r="D5" s="16">
        <v>28.5</v>
      </c>
    </row>
    <row r="6" spans="1:4">
      <c r="A6" s="12" t="s">
        <v>1077</v>
      </c>
      <c r="B6" s="14" t="s">
        <v>173</v>
      </c>
      <c r="C6" s="14">
        <v>33.81</v>
      </c>
      <c r="D6" s="16">
        <v>28.3</v>
      </c>
    </row>
    <row r="7" spans="1:4">
      <c r="A7" s="12" t="s">
        <v>1078</v>
      </c>
      <c r="B7" s="14" t="s">
        <v>173</v>
      </c>
      <c r="C7" s="14">
        <v>25.36</v>
      </c>
      <c r="D7" s="16">
        <v>25</v>
      </c>
    </row>
    <row r="8" spans="1:4">
      <c r="A8" s="12" t="s">
        <v>177</v>
      </c>
      <c r="B8" s="14" t="s">
        <v>173</v>
      </c>
      <c r="C8" s="14">
        <v>25.36</v>
      </c>
      <c r="D8" s="16">
        <v>26.3</v>
      </c>
    </row>
    <row r="9" spans="1:4">
      <c r="A9" s="12" t="s">
        <v>1217</v>
      </c>
      <c r="B9" s="14" t="s">
        <v>277</v>
      </c>
      <c r="C9" s="14">
        <v>25.36</v>
      </c>
      <c r="D9" s="16">
        <v>19</v>
      </c>
    </row>
    <row r="10" spans="1:4">
      <c r="A10" s="12" t="s">
        <v>1218</v>
      </c>
      <c r="B10" s="14" t="s">
        <v>277</v>
      </c>
      <c r="C10" s="14">
        <v>25.36</v>
      </c>
      <c r="D10" s="16">
        <v>10</v>
      </c>
    </row>
    <row r="11" spans="1:4">
      <c r="A11" s="12" t="s">
        <v>1219</v>
      </c>
      <c r="B11" s="14" t="s">
        <v>277</v>
      </c>
      <c r="C11" s="14">
        <v>25.36</v>
      </c>
      <c r="D11" s="16">
        <v>19.52</v>
      </c>
    </row>
    <row r="12" spans="1:4">
      <c r="A12" s="12" t="s">
        <v>279</v>
      </c>
      <c r="B12" s="14" t="s">
        <v>277</v>
      </c>
      <c r="C12" s="14">
        <v>33.81</v>
      </c>
      <c r="D12" s="16">
        <v>17.9908</v>
      </c>
    </row>
    <row r="13" spans="1:4">
      <c r="A13" s="12" t="s">
        <v>281</v>
      </c>
      <c r="B13" s="14" t="s">
        <v>277</v>
      </c>
      <c r="C13" s="14">
        <v>33.81</v>
      </c>
      <c r="D13" s="16">
        <v>10</v>
      </c>
    </row>
    <row r="14" spans="1:4">
      <c r="A14" s="12" t="s">
        <v>1220</v>
      </c>
      <c r="B14" s="14" t="s">
        <v>277</v>
      </c>
      <c r="C14" s="14">
        <v>33.81</v>
      </c>
      <c r="D14" s="16">
        <v>29.5</v>
      </c>
    </row>
    <row r="15" spans="1:4">
      <c r="A15" s="12" t="s">
        <v>1221</v>
      </c>
      <c r="B15" s="14" t="s">
        <v>277</v>
      </c>
      <c r="C15" s="14">
        <v>33.81</v>
      </c>
      <c r="D15" s="16">
        <v>19.989999999999998</v>
      </c>
    </row>
    <row r="16" spans="1:4">
      <c r="A16" s="12" t="s">
        <v>283</v>
      </c>
      <c r="B16" s="14" t="s">
        <v>277</v>
      </c>
      <c r="C16" s="14">
        <v>33.81</v>
      </c>
      <c r="D16" s="16">
        <v>37.17</v>
      </c>
    </row>
    <row r="17" spans="1:4">
      <c r="A17" s="12" t="s">
        <v>1222</v>
      </c>
      <c r="B17" s="14" t="s">
        <v>277</v>
      </c>
      <c r="C17" s="14">
        <v>25.36</v>
      </c>
      <c r="D17" s="16">
        <v>20</v>
      </c>
    </row>
    <row r="18" spans="1:4">
      <c r="A18" s="12" t="s">
        <v>285</v>
      </c>
      <c r="B18" s="14" t="s">
        <v>277</v>
      </c>
      <c r="C18" s="14">
        <v>33.81</v>
      </c>
      <c r="D18" s="16">
        <v>30</v>
      </c>
    </row>
    <row r="19" spans="1:4">
      <c r="A19" s="12" t="s">
        <v>1223</v>
      </c>
      <c r="B19" s="14" t="s">
        <v>277</v>
      </c>
      <c r="C19" s="14">
        <v>33.81</v>
      </c>
      <c r="D19" s="16">
        <v>17.9908</v>
      </c>
    </row>
    <row r="20" spans="1:4">
      <c r="A20" s="12" t="s">
        <v>1224</v>
      </c>
      <c r="B20" s="14" t="s">
        <v>277</v>
      </c>
      <c r="C20" s="14">
        <v>33.81</v>
      </c>
      <c r="D20" s="16">
        <v>19.989999999999998</v>
      </c>
    </row>
    <row r="21" spans="1:4">
      <c r="A21" s="12" t="s">
        <v>1225</v>
      </c>
      <c r="B21" s="14" t="s">
        <v>277</v>
      </c>
      <c r="C21" s="14">
        <v>25.36</v>
      </c>
      <c r="D21" s="16">
        <v>15</v>
      </c>
    </row>
    <row r="22" spans="1:4">
      <c r="A22" s="12" t="s">
        <v>1112</v>
      </c>
      <c r="B22" s="14" t="s">
        <v>277</v>
      </c>
      <c r="C22" s="14">
        <v>33.81</v>
      </c>
      <c r="D22" s="16">
        <v>19.989999999999998</v>
      </c>
    </row>
    <row r="23" spans="1:4">
      <c r="A23" s="12" t="s">
        <v>1160</v>
      </c>
      <c r="B23" s="14" t="s">
        <v>494</v>
      </c>
      <c r="C23" s="14">
        <v>25.36</v>
      </c>
      <c r="D23" s="16">
        <v>200</v>
      </c>
    </row>
    <row r="24" spans="1:4">
      <c r="A24" s="12" t="s">
        <v>1161</v>
      </c>
      <c r="B24" s="14" t="s">
        <v>494</v>
      </c>
      <c r="C24" s="14">
        <v>101.44</v>
      </c>
      <c r="D24" s="16">
        <v>1575</v>
      </c>
    </row>
    <row r="25" spans="1:4">
      <c r="A25" s="12" t="s">
        <v>1162</v>
      </c>
      <c r="B25" s="14" t="s">
        <v>494</v>
      </c>
      <c r="C25" s="14">
        <v>50.72</v>
      </c>
      <c r="D25" s="16">
        <v>488</v>
      </c>
    </row>
    <row r="26" spans="1:4">
      <c r="A26" s="12" t="s">
        <v>496</v>
      </c>
      <c r="B26" s="14" t="s">
        <v>494</v>
      </c>
      <c r="C26" s="14">
        <v>25.36</v>
      </c>
      <c r="D26" s="16">
        <v>225</v>
      </c>
    </row>
    <row r="27" spans="1:4">
      <c r="A27" s="12" t="s">
        <v>1163</v>
      </c>
      <c r="B27" s="14" t="s">
        <v>494</v>
      </c>
      <c r="C27" s="14">
        <v>202.88</v>
      </c>
      <c r="D27" s="16">
        <v>8000</v>
      </c>
    </row>
    <row r="28" spans="1:4">
      <c r="A28" s="12" t="s">
        <v>1164</v>
      </c>
      <c r="B28" s="14" t="s">
        <v>494</v>
      </c>
      <c r="C28" s="14">
        <v>101.44</v>
      </c>
      <c r="D28" s="16">
        <v>4072</v>
      </c>
    </row>
    <row r="29" spans="1:4">
      <c r="A29" s="12" t="s">
        <v>498</v>
      </c>
      <c r="B29" s="14" t="s">
        <v>494</v>
      </c>
      <c r="C29" s="14">
        <v>25.36</v>
      </c>
      <c r="D29" s="16">
        <v>380</v>
      </c>
    </row>
    <row r="30" spans="1:4">
      <c r="A30" s="12" t="s">
        <v>1165</v>
      </c>
      <c r="B30" s="14" t="s">
        <v>494</v>
      </c>
      <c r="C30" s="14">
        <v>101.44</v>
      </c>
      <c r="D30" s="16">
        <v>2612</v>
      </c>
    </row>
    <row r="31" spans="1:4">
      <c r="A31" s="12" t="s">
        <v>500</v>
      </c>
      <c r="B31" s="14" t="s">
        <v>494</v>
      </c>
      <c r="C31" s="14">
        <v>50.72</v>
      </c>
      <c r="D31" s="16">
        <v>720</v>
      </c>
    </row>
    <row r="32" spans="1:4">
      <c r="A32" s="12" t="s">
        <v>614</v>
      </c>
      <c r="B32" s="14" t="s">
        <v>612</v>
      </c>
      <c r="C32" s="14">
        <v>1</v>
      </c>
      <c r="D32" s="16">
        <v>1.25</v>
      </c>
    </row>
    <row r="33" spans="1:4">
      <c r="A33" s="12" t="s">
        <v>121</v>
      </c>
      <c r="B33" s="14" t="s">
        <v>119</v>
      </c>
      <c r="C33" s="14">
        <v>33.81</v>
      </c>
      <c r="D33" s="16">
        <v>10.755000000000001</v>
      </c>
    </row>
    <row r="34" spans="1:4">
      <c r="A34" s="12" t="s">
        <v>1226</v>
      </c>
      <c r="B34" s="14" t="s">
        <v>522</v>
      </c>
      <c r="C34" s="14">
        <v>25.36</v>
      </c>
      <c r="D34" s="16">
        <v>5</v>
      </c>
    </row>
    <row r="35" spans="1:4">
      <c r="A35" s="12" t="s">
        <v>1226</v>
      </c>
      <c r="B35" s="14" t="s">
        <v>522</v>
      </c>
      <c r="C35" s="14">
        <v>25.36</v>
      </c>
      <c r="D35" s="16">
        <v>5</v>
      </c>
    </row>
    <row r="36" spans="1:4">
      <c r="A36" s="12" t="s">
        <v>71</v>
      </c>
      <c r="B36" s="14" t="s">
        <v>69</v>
      </c>
      <c r="C36" s="14">
        <v>33.81</v>
      </c>
      <c r="D36" s="16">
        <v>10</v>
      </c>
    </row>
    <row r="37" spans="1:4">
      <c r="A37" s="12" t="s">
        <v>1144</v>
      </c>
      <c r="B37" s="14" t="s">
        <v>465</v>
      </c>
      <c r="C37" s="14">
        <v>25.36</v>
      </c>
      <c r="D37" s="16">
        <v>0</v>
      </c>
    </row>
    <row r="38" spans="1:4">
      <c r="A38" s="12" t="s">
        <v>1227</v>
      </c>
      <c r="B38" s="14" t="s">
        <v>52</v>
      </c>
      <c r="C38" s="14">
        <v>33.81</v>
      </c>
      <c r="D38" s="16">
        <v>20</v>
      </c>
    </row>
    <row r="39" spans="1:4">
      <c r="A39" s="12" t="s">
        <v>1228</v>
      </c>
      <c r="B39" s="14" t="s">
        <v>173</v>
      </c>
      <c r="C39" s="14">
        <v>25.36</v>
      </c>
      <c r="D39" s="16">
        <v>36.99</v>
      </c>
    </row>
    <row r="40" spans="1:4">
      <c r="A40" s="12" t="s">
        <v>1079</v>
      </c>
      <c r="B40" s="14" t="s">
        <v>173</v>
      </c>
      <c r="C40" s="14">
        <v>33.81</v>
      </c>
      <c r="D40" s="16">
        <v>57.8</v>
      </c>
    </row>
    <row r="41" spans="1:4">
      <c r="A41" s="12" t="s">
        <v>179</v>
      </c>
      <c r="B41" s="14" t="s">
        <v>173</v>
      </c>
      <c r="C41" s="14">
        <v>25.36</v>
      </c>
      <c r="D41" s="16">
        <v>40</v>
      </c>
    </row>
    <row r="42" spans="1:4">
      <c r="A42" s="12" t="s">
        <v>1229</v>
      </c>
      <c r="B42" s="14" t="s">
        <v>173</v>
      </c>
      <c r="C42" s="14">
        <v>25.36</v>
      </c>
      <c r="D42" s="16">
        <v>32.19</v>
      </c>
    </row>
    <row r="43" spans="1:4">
      <c r="A43" s="12" t="s">
        <v>1080</v>
      </c>
      <c r="B43" s="14" t="s">
        <v>173</v>
      </c>
      <c r="C43" s="14">
        <v>33.81</v>
      </c>
      <c r="D43" s="16">
        <v>51.8</v>
      </c>
    </row>
    <row r="44" spans="1:4">
      <c r="A44" s="12" t="s">
        <v>1230</v>
      </c>
      <c r="B44" s="14" t="s">
        <v>173</v>
      </c>
      <c r="C44" s="14">
        <v>25.36</v>
      </c>
      <c r="D44" s="16">
        <v>20</v>
      </c>
    </row>
    <row r="45" spans="1:4">
      <c r="A45" s="12" t="s">
        <v>1070</v>
      </c>
      <c r="B45" s="14" t="s">
        <v>151</v>
      </c>
      <c r="C45" s="14">
        <v>25.36</v>
      </c>
      <c r="D45" s="16">
        <v>20</v>
      </c>
    </row>
    <row r="46" spans="1:4">
      <c r="A46" s="12" t="s">
        <v>153</v>
      </c>
      <c r="B46" s="14" t="s">
        <v>151</v>
      </c>
      <c r="C46" s="14">
        <v>33.81</v>
      </c>
      <c r="D46" s="16">
        <v>15</v>
      </c>
    </row>
    <row r="47" spans="1:4">
      <c r="A47" s="12" t="s">
        <v>1231</v>
      </c>
      <c r="B47" s="14" t="s">
        <v>151</v>
      </c>
      <c r="C47" s="14">
        <v>33.81</v>
      </c>
      <c r="D47" s="16">
        <v>9.99</v>
      </c>
    </row>
    <row r="48" spans="1:4">
      <c r="A48" s="12" t="s">
        <v>155</v>
      </c>
      <c r="B48" s="14" t="s">
        <v>151</v>
      </c>
      <c r="C48" s="14">
        <v>33.81</v>
      </c>
      <c r="D48" s="16">
        <v>15.994199999999999</v>
      </c>
    </row>
    <row r="49" spans="1:4">
      <c r="A49" s="12" t="s">
        <v>1071</v>
      </c>
      <c r="B49" s="14" t="s">
        <v>151</v>
      </c>
      <c r="C49" s="14">
        <v>25.36</v>
      </c>
      <c r="D49" s="16">
        <v>15</v>
      </c>
    </row>
    <row r="50" spans="1:4">
      <c r="A50" s="12" t="s">
        <v>157</v>
      </c>
      <c r="B50" s="14" t="s">
        <v>151</v>
      </c>
      <c r="C50" s="14">
        <v>33.81</v>
      </c>
      <c r="D50" s="16">
        <v>29.27</v>
      </c>
    </row>
    <row r="51" spans="1:4">
      <c r="A51" s="12" t="s">
        <v>1072</v>
      </c>
      <c r="B51" s="14" t="s">
        <v>151</v>
      </c>
      <c r="C51" s="14">
        <v>33.81</v>
      </c>
      <c r="D51" s="16">
        <v>27</v>
      </c>
    </row>
    <row r="52" spans="1:4">
      <c r="A52" s="12" t="s">
        <v>73</v>
      </c>
      <c r="B52" s="14" t="s">
        <v>69</v>
      </c>
      <c r="C52" s="14">
        <v>33.81</v>
      </c>
      <c r="D52" s="16">
        <v>31.5</v>
      </c>
    </row>
    <row r="53" spans="1:4">
      <c r="A53" s="12" t="s">
        <v>123</v>
      </c>
      <c r="B53" s="14" t="s">
        <v>119</v>
      </c>
      <c r="C53" s="14">
        <v>33.81</v>
      </c>
      <c r="D53" s="16">
        <v>9</v>
      </c>
    </row>
    <row r="54" spans="1:4">
      <c r="A54" s="12" t="s">
        <v>387</v>
      </c>
      <c r="B54" s="14" t="s">
        <v>385</v>
      </c>
      <c r="C54" s="14">
        <v>33.81</v>
      </c>
      <c r="D54" s="16">
        <v>38.993299999999998</v>
      </c>
    </row>
    <row r="55" spans="1:4">
      <c r="A55" s="12" t="s">
        <v>389</v>
      </c>
      <c r="B55" s="14" t="s">
        <v>385</v>
      </c>
      <c r="C55" s="14">
        <v>25.36</v>
      </c>
      <c r="D55" s="16">
        <v>36.659999999999997</v>
      </c>
    </row>
    <row r="56" spans="1:4">
      <c r="A56" s="12" t="s">
        <v>1166</v>
      </c>
      <c r="B56" s="14" t="s">
        <v>494</v>
      </c>
      <c r="C56" s="14">
        <v>25.36</v>
      </c>
      <c r="D56" s="16">
        <v>40.380000000000003</v>
      </c>
    </row>
    <row r="57" spans="1:4">
      <c r="A57" s="12" t="s">
        <v>1232</v>
      </c>
      <c r="B57" s="14" t="s">
        <v>52</v>
      </c>
      <c r="C57" s="14">
        <v>33.81</v>
      </c>
      <c r="D57" s="16">
        <v>18.989999999999998</v>
      </c>
    </row>
    <row r="58" spans="1:4">
      <c r="A58" s="12" t="s">
        <v>1233</v>
      </c>
      <c r="B58" s="14" t="s">
        <v>489</v>
      </c>
      <c r="C58" s="14">
        <v>25.36</v>
      </c>
      <c r="D58" s="16">
        <v>10</v>
      </c>
    </row>
    <row r="59" spans="1:4">
      <c r="A59" s="12" t="s">
        <v>289</v>
      </c>
      <c r="B59" s="14" t="s">
        <v>277</v>
      </c>
      <c r="C59" s="14">
        <v>25.36</v>
      </c>
      <c r="D59" s="16">
        <v>64.989999999999995</v>
      </c>
    </row>
    <row r="60" spans="1:4">
      <c r="A60" s="12" t="s">
        <v>1234</v>
      </c>
      <c r="B60" s="14" t="s">
        <v>277</v>
      </c>
      <c r="C60" s="14">
        <v>33.81</v>
      </c>
      <c r="D60" s="16">
        <v>17</v>
      </c>
    </row>
    <row r="61" spans="1:4">
      <c r="A61" s="12" t="s">
        <v>291</v>
      </c>
      <c r="B61" s="14" t="s">
        <v>277</v>
      </c>
      <c r="C61" s="14">
        <v>33.81</v>
      </c>
      <c r="D61" s="16">
        <v>23</v>
      </c>
    </row>
    <row r="62" spans="1:4">
      <c r="A62" s="12" t="s">
        <v>293</v>
      </c>
      <c r="B62" s="14" t="s">
        <v>277</v>
      </c>
      <c r="C62" s="14">
        <v>25.36</v>
      </c>
      <c r="D62" s="16">
        <v>74.666700000000006</v>
      </c>
    </row>
    <row r="63" spans="1:4">
      <c r="A63" s="12" t="s">
        <v>1113</v>
      </c>
      <c r="B63" s="14" t="s">
        <v>277</v>
      </c>
      <c r="C63" s="14">
        <v>59.17</v>
      </c>
      <c r="D63" s="16">
        <v>50</v>
      </c>
    </row>
    <row r="64" spans="1:4">
      <c r="A64" s="12" t="s">
        <v>1114</v>
      </c>
      <c r="B64" s="14" t="s">
        <v>277</v>
      </c>
      <c r="C64" s="14">
        <v>33.81</v>
      </c>
      <c r="D64" s="16">
        <v>30</v>
      </c>
    </row>
    <row r="65" spans="1:4">
      <c r="A65" s="12" t="s">
        <v>1115</v>
      </c>
      <c r="B65" s="14" t="s">
        <v>277</v>
      </c>
      <c r="C65" s="14">
        <v>25.36</v>
      </c>
      <c r="D65" s="16">
        <v>30</v>
      </c>
    </row>
    <row r="66" spans="1:4">
      <c r="A66" s="12" t="s">
        <v>1167</v>
      </c>
      <c r="B66" s="14" t="s">
        <v>494</v>
      </c>
      <c r="C66" s="14">
        <v>25.36</v>
      </c>
      <c r="D66" s="16">
        <v>200</v>
      </c>
    </row>
    <row r="67" spans="1:4">
      <c r="A67" s="12" t="s">
        <v>1048</v>
      </c>
      <c r="B67" s="14" t="s">
        <v>69</v>
      </c>
      <c r="C67" s="14">
        <v>25.36</v>
      </c>
      <c r="D67" s="16">
        <v>27</v>
      </c>
    </row>
    <row r="68" spans="1:4">
      <c r="A68" s="12" t="s">
        <v>125</v>
      </c>
      <c r="B68" s="14" t="s">
        <v>119</v>
      </c>
      <c r="C68" s="14">
        <v>33.81</v>
      </c>
      <c r="D68" s="16">
        <v>9</v>
      </c>
    </row>
    <row r="69" spans="1:4">
      <c r="A69" s="12" t="s">
        <v>127</v>
      </c>
      <c r="B69" s="14" t="s">
        <v>119</v>
      </c>
      <c r="C69" s="14">
        <v>33.81</v>
      </c>
      <c r="D69" s="16">
        <v>13.5</v>
      </c>
    </row>
    <row r="70" spans="1:4">
      <c r="A70" s="12" t="s">
        <v>54</v>
      </c>
      <c r="B70" s="14" t="s">
        <v>52</v>
      </c>
      <c r="C70" s="14">
        <v>33.81</v>
      </c>
      <c r="D70" s="16">
        <v>43</v>
      </c>
    </row>
    <row r="71" spans="1:4">
      <c r="A71" s="12" t="s">
        <v>1235</v>
      </c>
      <c r="B71" s="14" t="s">
        <v>40</v>
      </c>
      <c r="C71" s="14">
        <v>25.36</v>
      </c>
      <c r="D71" s="16">
        <v>20</v>
      </c>
    </row>
    <row r="72" spans="1:4">
      <c r="A72" s="12" t="s">
        <v>1236</v>
      </c>
      <c r="B72" s="14" t="s">
        <v>40</v>
      </c>
      <c r="C72" s="14">
        <v>25.36</v>
      </c>
      <c r="D72" s="16">
        <v>20</v>
      </c>
    </row>
    <row r="73" spans="1:4">
      <c r="A73" s="12" t="s">
        <v>467</v>
      </c>
      <c r="B73" s="14" t="s">
        <v>465</v>
      </c>
      <c r="C73" s="14">
        <v>33.81</v>
      </c>
      <c r="D73" s="16">
        <v>30</v>
      </c>
    </row>
    <row r="74" spans="1:4">
      <c r="A74" s="12" t="s">
        <v>529</v>
      </c>
      <c r="B74" s="14" t="s">
        <v>527</v>
      </c>
      <c r="C74" s="14">
        <v>0</v>
      </c>
      <c r="D74" s="16">
        <v>0.91249999999999998</v>
      </c>
    </row>
    <row r="75" spans="1:4">
      <c r="A75" s="12" t="s">
        <v>391</v>
      </c>
      <c r="B75" s="14" t="s">
        <v>385</v>
      </c>
      <c r="C75" s="14">
        <v>33.81</v>
      </c>
      <c r="D75" s="16">
        <v>23.23</v>
      </c>
    </row>
    <row r="76" spans="1:4">
      <c r="A76" s="12" t="s">
        <v>393</v>
      </c>
      <c r="B76" s="14" t="s">
        <v>385</v>
      </c>
      <c r="C76" s="14">
        <v>33.81</v>
      </c>
      <c r="D76" s="16">
        <v>39.700000000000003</v>
      </c>
    </row>
    <row r="77" spans="1:4">
      <c r="A77" s="12" t="s">
        <v>395</v>
      </c>
      <c r="B77" s="14" t="s">
        <v>385</v>
      </c>
      <c r="C77" s="14">
        <v>33.81</v>
      </c>
      <c r="D77" s="16">
        <v>30.753299999999999</v>
      </c>
    </row>
    <row r="78" spans="1:4">
      <c r="A78" s="12" t="s">
        <v>1237</v>
      </c>
      <c r="B78" s="14" t="s">
        <v>451</v>
      </c>
      <c r="C78" s="14">
        <v>33.81</v>
      </c>
      <c r="D78" s="16">
        <v>10</v>
      </c>
    </row>
    <row r="79" spans="1:4">
      <c r="A79" s="12" t="s">
        <v>129</v>
      </c>
      <c r="B79" s="14" t="s">
        <v>119</v>
      </c>
      <c r="C79" s="14">
        <v>33.81</v>
      </c>
      <c r="D79" s="16">
        <v>9</v>
      </c>
    </row>
    <row r="80" spans="1:4">
      <c r="A80" s="12" t="s">
        <v>1062</v>
      </c>
      <c r="B80" s="14" t="s">
        <v>119</v>
      </c>
      <c r="C80" s="14">
        <v>33.81</v>
      </c>
      <c r="D80" s="16">
        <v>9</v>
      </c>
    </row>
    <row r="81" spans="1:4">
      <c r="A81" s="12" t="s">
        <v>75</v>
      </c>
      <c r="B81" s="14" t="s">
        <v>69</v>
      </c>
      <c r="C81" s="14">
        <v>33.81</v>
      </c>
      <c r="D81" s="16">
        <v>33.32</v>
      </c>
    </row>
    <row r="82" spans="1:4">
      <c r="A82" s="12" t="s">
        <v>1184</v>
      </c>
      <c r="B82" s="14" t="s">
        <v>522</v>
      </c>
      <c r="C82" s="14">
        <v>25.36</v>
      </c>
      <c r="D82" s="16">
        <v>5.9916999999999998</v>
      </c>
    </row>
    <row r="83" spans="1:4">
      <c r="A83" s="12" t="s">
        <v>1185</v>
      </c>
      <c r="B83" s="14" t="s">
        <v>522</v>
      </c>
      <c r="C83" s="14">
        <v>25.36</v>
      </c>
      <c r="D83" s="16">
        <v>7.5</v>
      </c>
    </row>
    <row r="84" spans="1:4">
      <c r="A84" s="12" t="s">
        <v>159</v>
      </c>
      <c r="B84" s="14" t="s">
        <v>151</v>
      </c>
      <c r="C84" s="14">
        <v>33.81</v>
      </c>
      <c r="D84" s="16">
        <v>18.25</v>
      </c>
    </row>
    <row r="85" spans="1:4">
      <c r="A85" s="12" t="s">
        <v>1238</v>
      </c>
      <c r="B85" s="14" t="s">
        <v>173</v>
      </c>
      <c r="C85" s="14">
        <v>25.36</v>
      </c>
      <c r="D85" s="16">
        <v>27</v>
      </c>
    </row>
    <row r="86" spans="1:4">
      <c r="A86" s="12" t="s">
        <v>181</v>
      </c>
      <c r="B86" s="14" t="s">
        <v>173</v>
      </c>
      <c r="C86" s="14">
        <v>25.36</v>
      </c>
      <c r="D86" s="16">
        <v>27</v>
      </c>
    </row>
    <row r="87" spans="1:4">
      <c r="A87" s="12" t="s">
        <v>1239</v>
      </c>
      <c r="B87" s="14" t="s">
        <v>173</v>
      </c>
      <c r="C87" s="14">
        <v>25.36</v>
      </c>
      <c r="D87" s="16">
        <v>31.99</v>
      </c>
    </row>
    <row r="88" spans="1:4">
      <c r="A88" s="12" t="s">
        <v>183</v>
      </c>
      <c r="B88" s="14" t="s">
        <v>173</v>
      </c>
      <c r="C88" s="14">
        <v>33.81</v>
      </c>
      <c r="D88" s="16">
        <v>51.99</v>
      </c>
    </row>
    <row r="89" spans="1:4">
      <c r="A89" s="12" t="s">
        <v>1081</v>
      </c>
      <c r="B89" s="14" t="s">
        <v>173</v>
      </c>
      <c r="C89" s="14">
        <v>25.36</v>
      </c>
      <c r="D89" s="16">
        <v>15</v>
      </c>
    </row>
    <row r="90" spans="1:4">
      <c r="A90" s="12" t="s">
        <v>185</v>
      </c>
      <c r="B90" s="14" t="s">
        <v>173</v>
      </c>
      <c r="C90" s="14">
        <v>33.81</v>
      </c>
      <c r="D90" s="16">
        <v>44.16</v>
      </c>
    </row>
    <row r="91" spans="1:4">
      <c r="A91" s="12" t="s">
        <v>1082</v>
      </c>
      <c r="B91" s="14" t="s">
        <v>173</v>
      </c>
      <c r="C91" s="14">
        <v>59.17</v>
      </c>
      <c r="D91" s="16">
        <v>87.21</v>
      </c>
    </row>
    <row r="92" spans="1:4">
      <c r="A92" s="12" t="s">
        <v>187</v>
      </c>
      <c r="B92" s="14" t="s">
        <v>173</v>
      </c>
      <c r="C92" s="14">
        <v>33.81</v>
      </c>
      <c r="D92" s="16">
        <v>47</v>
      </c>
    </row>
    <row r="93" spans="1:4">
      <c r="A93" s="12" t="s">
        <v>189</v>
      </c>
      <c r="B93" s="14" t="s">
        <v>173</v>
      </c>
      <c r="C93" s="14">
        <v>33.81</v>
      </c>
      <c r="D93" s="16">
        <v>46</v>
      </c>
    </row>
    <row r="94" spans="1:4">
      <c r="A94" s="12" t="s">
        <v>191</v>
      </c>
      <c r="B94" s="14" t="s">
        <v>173</v>
      </c>
      <c r="C94" s="14">
        <v>59.17</v>
      </c>
      <c r="D94" s="16">
        <v>79.989999999999995</v>
      </c>
    </row>
    <row r="95" spans="1:4">
      <c r="A95" s="12" t="s">
        <v>1168</v>
      </c>
      <c r="B95" s="14" t="s">
        <v>494</v>
      </c>
      <c r="C95" s="14">
        <v>25.36</v>
      </c>
      <c r="D95" s="16">
        <v>50</v>
      </c>
    </row>
    <row r="96" spans="1:4">
      <c r="A96" s="12" t="s">
        <v>1083</v>
      </c>
      <c r="B96" s="14" t="s">
        <v>173</v>
      </c>
      <c r="C96" s="14">
        <v>33.81</v>
      </c>
      <c r="D96" s="16">
        <v>49.988300000000002</v>
      </c>
    </row>
    <row r="97" spans="1:4">
      <c r="A97" s="12" t="s">
        <v>1240</v>
      </c>
      <c r="B97" s="14" t="s">
        <v>173</v>
      </c>
      <c r="C97" s="14">
        <v>33.81</v>
      </c>
      <c r="D97" s="16">
        <v>29.99</v>
      </c>
    </row>
    <row r="98" spans="1:4">
      <c r="A98" s="12" t="s">
        <v>1084</v>
      </c>
      <c r="B98" s="14" t="s">
        <v>173</v>
      </c>
      <c r="C98" s="14">
        <v>25.36</v>
      </c>
      <c r="D98" s="16">
        <v>35</v>
      </c>
    </row>
    <row r="99" spans="1:4">
      <c r="A99" s="12" t="s">
        <v>1085</v>
      </c>
      <c r="B99" s="14" t="s">
        <v>173</v>
      </c>
      <c r="C99" s="14">
        <v>25.36</v>
      </c>
      <c r="D99" s="16">
        <v>29.8</v>
      </c>
    </row>
    <row r="100" spans="1:4">
      <c r="A100" s="12" t="s">
        <v>77</v>
      </c>
      <c r="B100" s="14" t="s">
        <v>69</v>
      </c>
      <c r="C100" s="14">
        <v>25.36</v>
      </c>
      <c r="D100" s="16">
        <v>25.7</v>
      </c>
    </row>
    <row r="101" spans="1:4">
      <c r="A101" s="12" t="s">
        <v>1145</v>
      </c>
      <c r="B101" s="14" t="s">
        <v>465</v>
      </c>
      <c r="C101" s="14">
        <v>33.81</v>
      </c>
      <c r="D101" s="16">
        <v>40.79</v>
      </c>
    </row>
    <row r="102" spans="1:4">
      <c r="A102" s="12" t="s">
        <v>1241</v>
      </c>
      <c r="B102" s="14" t="s">
        <v>277</v>
      </c>
      <c r="C102" s="14">
        <v>33.81</v>
      </c>
      <c r="D102" s="16">
        <v>32</v>
      </c>
    </row>
    <row r="103" spans="1:4">
      <c r="A103" s="12" t="s">
        <v>1086</v>
      </c>
      <c r="B103" s="14" t="s">
        <v>173</v>
      </c>
      <c r="C103" s="14">
        <v>25.36</v>
      </c>
      <c r="D103" s="16">
        <v>92.99</v>
      </c>
    </row>
    <row r="104" spans="1:4">
      <c r="A104" s="12" t="s">
        <v>1087</v>
      </c>
      <c r="B104" s="14" t="s">
        <v>173</v>
      </c>
      <c r="C104" s="14">
        <v>59.17</v>
      </c>
      <c r="D104" s="16">
        <v>100</v>
      </c>
    </row>
    <row r="105" spans="1:4">
      <c r="A105" s="12" t="s">
        <v>1242</v>
      </c>
      <c r="B105" s="14" t="s">
        <v>173</v>
      </c>
      <c r="C105" s="14">
        <v>25.36</v>
      </c>
      <c r="D105" s="16">
        <v>20</v>
      </c>
    </row>
    <row r="106" spans="1:4">
      <c r="A106" s="12" t="s">
        <v>1088</v>
      </c>
      <c r="B106" s="14" t="s">
        <v>173</v>
      </c>
      <c r="C106" s="14">
        <v>59.17</v>
      </c>
      <c r="D106" s="16">
        <v>50</v>
      </c>
    </row>
    <row r="107" spans="1:4">
      <c r="A107" s="12" t="s">
        <v>193</v>
      </c>
      <c r="B107" s="14" t="s">
        <v>173</v>
      </c>
      <c r="C107" s="14">
        <v>25.36</v>
      </c>
      <c r="D107" s="16">
        <v>65.989999999999995</v>
      </c>
    </row>
    <row r="108" spans="1:4">
      <c r="A108" s="12" t="s">
        <v>295</v>
      </c>
      <c r="B108" s="14" t="s">
        <v>277</v>
      </c>
      <c r="C108" s="14">
        <v>33.81</v>
      </c>
      <c r="D108" s="16">
        <v>27</v>
      </c>
    </row>
    <row r="109" spans="1:4">
      <c r="A109" s="12" t="s">
        <v>297</v>
      </c>
      <c r="B109" s="14" t="s">
        <v>277</v>
      </c>
      <c r="C109" s="14">
        <v>33.81</v>
      </c>
      <c r="D109" s="16">
        <v>28</v>
      </c>
    </row>
    <row r="110" spans="1:4">
      <c r="A110" s="12" t="s">
        <v>299</v>
      </c>
      <c r="B110" s="14" t="s">
        <v>277</v>
      </c>
      <c r="C110" s="14">
        <v>33.81</v>
      </c>
      <c r="D110" s="16">
        <v>30</v>
      </c>
    </row>
    <row r="111" spans="1:4">
      <c r="A111" s="12" t="s">
        <v>1243</v>
      </c>
      <c r="B111" s="14" t="s">
        <v>277</v>
      </c>
      <c r="C111" s="14">
        <v>25.36</v>
      </c>
      <c r="D111" s="16">
        <v>10</v>
      </c>
    </row>
    <row r="112" spans="1:4">
      <c r="A112" s="12" t="s">
        <v>301</v>
      </c>
      <c r="B112" s="14" t="s">
        <v>277</v>
      </c>
      <c r="C112" s="14">
        <v>33.81</v>
      </c>
      <c r="D112" s="16">
        <v>28</v>
      </c>
    </row>
    <row r="113" spans="1:4">
      <c r="A113" s="12" t="s">
        <v>303</v>
      </c>
      <c r="B113" s="14" t="s">
        <v>277</v>
      </c>
      <c r="C113" s="14">
        <v>25.36</v>
      </c>
      <c r="D113" s="16">
        <v>25</v>
      </c>
    </row>
    <row r="114" spans="1:4">
      <c r="A114" s="12" t="s">
        <v>305</v>
      </c>
      <c r="B114" s="14" t="s">
        <v>277</v>
      </c>
      <c r="C114" s="14">
        <v>33.81</v>
      </c>
      <c r="D114" s="16">
        <v>28</v>
      </c>
    </row>
    <row r="115" spans="1:4">
      <c r="A115" s="12" t="s">
        <v>307</v>
      </c>
      <c r="B115" s="14" t="s">
        <v>277</v>
      </c>
      <c r="C115" s="14">
        <v>33.81</v>
      </c>
      <c r="D115" s="16">
        <v>28</v>
      </c>
    </row>
    <row r="116" spans="1:4">
      <c r="A116" s="12" t="s">
        <v>309</v>
      </c>
      <c r="B116" s="14" t="s">
        <v>277</v>
      </c>
      <c r="C116" s="14">
        <v>33.81</v>
      </c>
      <c r="D116" s="16">
        <v>30</v>
      </c>
    </row>
    <row r="117" spans="1:4">
      <c r="A117" s="12" t="s">
        <v>311</v>
      </c>
      <c r="B117" s="14" t="s">
        <v>277</v>
      </c>
      <c r="C117" s="14">
        <v>25.36</v>
      </c>
      <c r="D117" s="16">
        <v>31.54</v>
      </c>
    </row>
    <row r="118" spans="1:4">
      <c r="A118" s="12" t="s">
        <v>312</v>
      </c>
      <c r="B118" s="14" t="s">
        <v>277</v>
      </c>
      <c r="C118" s="14">
        <v>33.81</v>
      </c>
      <c r="D118" s="16">
        <v>30</v>
      </c>
    </row>
    <row r="119" spans="1:4">
      <c r="A119" s="12" t="s">
        <v>1089</v>
      </c>
      <c r="B119" s="14" t="s">
        <v>173</v>
      </c>
      <c r="C119" s="14">
        <v>33.81</v>
      </c>
      <c r="D119" s="16">
        <v>1500</v>
      </c>
    </row>
    <row r="120" spans="1:4">
      <c r="A120" s="12" t="s">
        <v>1090</v>
      </c>
      <c r="B120" s="14" t="s">
        <v>173</v>
      </c>
      <c r="C120" s="14">
        <v>25.36</v>
      </c>
      <c r="D120" s="16">
        <v>250</v>
      </c>
    </row>
    <row r="121" spans="1:4">
      <c r="A121" s="12" t="s">
        <v>195</v>
      </c>
      <c r="B121" s="14" t="s">
        <v>173</v>
      </c>
      <c r="C121" s="14">
        <v>25.36</v>
      </c>
      <c r="D121" s="16">
        <v>121.9933</v>
      </c>
    </row>
    <row r="122" spans="1:4">
      <c r="A122" s="12" t="s">
        <v>1091</v>
      </c>
      <c r="B122" s="14" t="s">
        <v>173</v>
      </c>
      <c r="C122" s="14">
        <v>59.17</v>
      </c>
      <c r="D122" s="16">
        <v>182.99</v>
      </c>
    </row>
    <row r="123" spans="1:4">
      <c r="A123" s="12" t="s">
        <v>197</v>
      </c>
      <c r="B123" s="14" t="s">
        <v>173</v>
      </c>
      <c r="C123" s="14">
        <v>25.36</v>
      </c>
      <c r="D123" s="16">
        <v>139.9933</v>
      </c>
    </row>
    <row r="124" spans="1:4">
      <c r="A124" s="12" t="s">
        <v>1092</v>
      </c>
      <c r="B124" s="14" t="s">
        <v>173</v>
      </c>
      <c r="C124" s="14">
        <v>25.36</v>
      </c>
      <c r="D124" s="16">
        <v>1271.99</v>
      </c>
    </row>
    <row r="125" spans="1:4">
      <c r="A125" s="12" t="s">
        <v>1155</v>
      </c>
      <c r="B125" s="14" t="s">
        <v>1154</v>
      </c>
      <c r="C125" s="14">
        <v>25.36</v>
      </c>
      <c r="D125" s="16">
        <v>20</v>
      </c>
    </row>
    <row r="126" spans="1:4">
      <c r="A126" s="12" t="s">
        <v>1244</v>
      </c>
      <c r="B126" s="14" t="s">
        <v>173</v>
      </c>
      <c r="C126" s="14">
        <v>33.81</v>
      </c>
      <c r="D126" s="16">
        <v>0</v>
      </c>
    </row>
    <row r="127" spans="1:4">
      <c r="A127" s="12" t="s">
        <v>199</v>
      </c>
      <c r="B127" s="14" t="s">
        <v>173</v>
      </c>
      <c r="C127" s="14">
        <v>33.81</v>
      </c>
      <c r="D127" s="16">
        <v>92.5</v>
      </c>
    </row>
    <row r="128" spans="1:4">
      <c r="A128" s="12" t="s">
        <v>1093</v>
      </c>
      <c r="B128" s="14" t="s">
        <v>173</v>
      </c>
      <c r="C128" s="14">
        <v>33.81</v>
      </c>
      <c r="D128" s="16">
        <v>38.99</v>
      </c>
    </row>
    <row r="129" spans="1:4">
      <c r="A129" s="12" t="s">
        <v>79</v>
      </c>
      <c r="B129" s="14" t="s">
        <v>69</v>
      </c>
      <c r="C129" s="14">
        <v>25.36</v>
      </c>
      <c r="D129" s="16">
        <v>28.62</v>
      </c>
    </row>
    <row r="130" spans="1:4">
      <c r="A130" s="12" t="s">
        <v>81</v>
      </c>
      <c r="B130" s="14" t="s">
        <v>69</v>
      </c>
      <c r="C130" s="14">
        <v>33.81</v>
      </c>
      <c r="D130" s="16">
        <v>25</v>
      </c>
    </row>
    <row r="131" spans="1:4">
      <c r="A131" s="12" t="s">
        <v>1245</v>
      </c>
      <c r="B131" s="14" t="s">
        <v>527</v>
      </c>
      <c r="C131" s="14">
        <v>0</v>
      </c>
      <c r="D131" s="16">
        <v>0.92710000000000004</v>
      </c>
    </row>
    <row r="132" spans="1:4">
      <c r="A132" s="12" t="s">
        <v>1246</v>
      </c>
      <c r="B132" s="14" t="s">
        <v>173</v>
      </c>
      <c r="C132" s="14">
        <v>33.81</v>
      </c>
      <c r="D132" s="16">
        <v>25</v>
      </c>
    </row>
    <row r="133" spans="1:4">
      <c r="A133" s="12" t="s">
        <v>551</v>
      </c>
      <c r="B133" s="14" t="s">
        <v>549</v>
      </c>
      <c r="C133" s="14">
        <v>0</v>
      </c>
      <c r="D133" s="16">
        <v>1.4458</v>
      </c>
    </row>
    <row r="134" spans="1:4">
      <c r="A134" s="12" t="s">
        <v>553</v>
      </c>
      <c r="B134" s="14" t="s">
        <v>549</v>
      </c>
      <c r="C134" s="14">
        <v>0</v>
      </c>
      <c r="D134" s="16">
        <v>1.4458</v>
      </c>
    </row>
    <row r="135" spans="1:4">
      <c r="A135" s="12" t="s">
        <v>1247</v>
      </c>
      <c r="B135" s="14" t="s">
        <v>549</v>
      </c>
      <c r="C135" s="14">
        <v>0</v>
      </c>
      <c r="D135" s="16">
        <v>0.71</v>
      </c>
    </row>
    <row r="136" spans="1:4">
      <c r="A136" s="12" t="s">
        <v>1248</v>
      </c>
      <c r="B136" s="14" t="s">
        <v>173</v>
      </c>
      <c r="C136" s="14">
        <v>25.36</v>
      </c>
      <c r="D136" s="16">
        <v>41.8</v>
      </c>
    </row>
    <row r="137" spans="1:4">
      <c r="A137" s="12" t="s">
        <v>1249</v>
      </c>
      <c r="B137" s="14" t="s">
        <v>1190</v>
      </c>
      <c r="C137" s="14">
        <v>640</v>
      </c>
      <c r="D137" s="16">
        <v>80</v>
      </c>
    </row>
    <row r="138" spans="1:4">
      <c r="A138" s="12" t="s">
        <v>42</v>
      </c>
      <c r="B138" s="14" t="s">
        <v>40</v>
      </c>
      <c r="C138" s="14">
        <v>33.81</v>
      </c>
      <c r="D138" s="16">
        <v>38.950000000000003</v>
      </c>
    </row>
    <row r="139" spans="1:4">
      <c r="A139" s="12" t="s">
        <v>131</v>
      </c>
      <c r="B139" s="14" t="s">
        <v>119</v>
      </c>
      <c r="C139" s="14">
        <v>33.81</v>
      </c>
      <c r="D139" s="16">
        <v>9</v>
      </c>
    </row>
    <row r="140" spans="1:4">
      <c r="A140" s="12" t="s">
        <v>441</v>
      </c>
      <c r="B140" s="14" t="s">
        <v>439</v>
      </c>
      <c r="C140" s="14">
        <v>33.81</v>
      </c>
      <c r="D140" s="16">
        <v>35.547499999999999</v>
      </c>
    </row>
    <row r="141" spans="1:4">
      <c r="A141" s="12" t="s">
        <v>443</v>
      </c>
      <c r="B141" s="14" t="s">
        <v>439</v>
      </c>
      <c r="C141" s="14">
        <v>33.81</v>
      </c>
      <c r="D141" s="16">
        <v>35.547499999999999</v>
      </c>
    </row>
    <row r="142" spans="1:4">
      <c r="A142" s="12" t="s">
        <v>445</v>
      </c>
      <c r="B142" s="14" t="s">
        <v>439</v>
      </c>
      <c r="C142" s="14">
        <v>33.81</v>
      </c>
      <c r="D142" s="16">
        <v>30</v>
      </c>
    </row>
    <row r="143" spans="1:4">
      <c r="A143" s="12" t="s">
        <v>1139</v>
      </c>
      <c r="B143" s="14" t="s">
        <v>439</v>
      </c>
      <c r="C143" s="14">
        <v>25.36</v>
      </c>
      <c r="D143" s="16">
        <v>20</v>
      </c>
    </row>
    <row r="144" spans="1:4">
      <c r="A144" s="12" t="s">
        <v>447</v>
      </c>
      <c r="B144" s="14" t="s">
        <v>439</v>
      </c>
      <c r="C144" s="14">
        <v>33.81</v>
      </c>
      <c r="D144" s="16">
        <v>25</v>
      </c>
    </row>
    <row r="145" spans="1:4">
      <c r="A145" s="12" t="s">
        <v>161</v>
      </c>
      <c r="B145" s="14" t="s">
        <v>151</v>
      </c>
      <c r="C145" s="14">
        <v>33.81</v>
      </c>
      <c r="D145" s="16">
        <v>12</v>
      </c>
    </row>
    <row r="146" spans="1:4">
      <c r="A146" s="12" t="s">
        <v>1073</v>
      </c>
      <c r="B146" s="14" t="s">
        <v>151</v>
      </c>
      <c r="C146" s="14">
        <v>33.81</v>
      </c>
      <c r="D146" s="16">
        <v>17</v>
      </c>
    </row>
    <row r="147" spans="1:4">
      <c r="A147" s="12" t="s">
        <v>163</v>
      </c>
      <c r="B147" s="14" t="s">
        <v>151</v>
      </c>
      <c r="C147" s="14">
        <v>33.81</v>
      </c>
      <c r="D147" s="16">
        <v>9.9941999999999993</v>
      </c>
    </row>
    <row r="148" spans="1:4">
      <c r="A148" s="12" t="s">
        <v>44</v>
      </c>
      <c r="B148" s="14" t="s">
        <v>40</v>
      </c>
      <c r="C148" s="14">
        <v>25.36</v>
      </c>
      <c r="D148" s="16">
        <v>30</v>
      </c>
    </row>
    <row r="149" spans="1:4">
      <c r="A149" s="12" t="s">
        <v>314</v>
      </c>
      <c r="B149" s="14" t="s">
        <v>277</v>
      </c>
      <c r="C149" s="14">
        <v>33.81</v>
      </c>
      <c r="D149" s="16">
        <v>22.95</v>
      </c>
    </row>
    <row r="150" spans="1:4">
      <c r="A150" s="12" t="s">
        <v>316</v>
      </c>
      <c r="B150" s="14" t="s">
        <v>277</v>
      </c>
      <c r="C150" s="14">
        <v>33.81</v>
      </c>
      <c r="D150" s="16">
        <v>13.99</v>
      </c>
    </row>
    <row r="151" spans="1:4">
      <c r="A151" s="12" t="s">
        <v>318</v>
      </c>
      <c r="B151" s="14" t="s">
        <v>277</v>
      </c>
      <c r="C151" s="14">
        <v>33.81</v>
      </c>
      <c r="D151" s="16">
        <v>13.994199999999999</v>
      </c>
    </row>
    <row r="152" spans="1:4">
      <c r="A152" s="12" t="s">
        <v>320</v>
      </c>
      <c r="B152" s="14" t="s">
        <v>277</v>
      </c>
      <c r="C152" s="14">
        <v>33.81</v>
      </c>
      <c r="D152" s="16">
        <v>20</v>
      </c>
    </row>
    <row r="153" spans="1:4">
      <c r="A153" s="12" t="s">
        <v>322</v>
      </c>
      <c r="B153" s="14" t="s">
        <v>277</v>
      </c>
      <c r="C153" s="14">
        <v>33.81</v>
      </c>
      <c r="D153" s="16">
        <v>13.99</v>
      </c>
    </row>
    <row r="154" spans="1:4">
      <c r="A154" s="12" t="s">
        <v>324</v>
      </c>
      <c r="B154" s="14" t="s">
        <v>277</v>
      </c>
      <c r="C154" s="14">
        <v>33.81</v>
      </c>
      <c r="D154" s="16">
        <v>13.994199999999999</v>
      </c>
    </row>
    <row r="155" spans="1:4">
      <c r="A155" s="12" t="s">
        <v>326</v>
      </c>
      <c r="B155" s="14" t="s">
        <v>277</v>
      </c>
      <c r="C155" s="14">
        <v>33.81</v>
      </c>
      <c r="D155" s="16">
        <v>13.99</v>
      </c>
    </row>
    <row r="156" spans="1:4">
      <c r="A156" s="12" t="s">
        <v>328</v>
      </c>
      <c r="B156" s="14" t="s">
        <v>277</v>
      </c>
      <c r="C156" s="14">
        <v>33.81</v>
      </c>
      <c r="D156" s="16">
        <v>13.99</v>
      </c>
    </row>
    <row r="157" spans="1:4">
      <c r="A157" s="12" t="s">
        <v>1094</v>
      </c>
      <c r="B157" s="14" t="s">
        <v>173</v>
      </c>
      <c r="C157" s="14">
        <v>25.36</v>
      </c>
      <c r="D157" s="16">
        <v>20</v>
      </c>
    </row>
    <row r="158" spans="1:4">
      <c r="A158" s="12" t="s">
        <v>201</v>
      </c>
      <c r="B158" s="14" t="s">
        <v>173</v>
      </c>
      <c r="C158" s="14">
        <v>25.36</v>
      </c>
      <c r="D158" s="16">
        <v>20</v>
      </c>
    </row>
    <row r="159" spans="1:4">
      <c r="A159" s="12" t="s">
        <v>469</v>
      </c>
      <c r="B159" s="14" t="s">
        <v>465</v>
      </c>
      <c r="C159" s="14">
        <v>33.81</v>
      </c>
      <c r="D159" s="16">
        <v>19.989999999999998</v>
      </c>
    </row>
    <row r="160" spans="1:4">
      <c r="A160" s="12" t="s">
        <v>1146</v>
      </c>
      <c r="B160" s="14" t="s">
        <v>465</v>
      </c>
      <c r="C160" s="14">
        <v>33.81</v>
      </c>
      <c r="D160" s="16">
        <v>54.1</v>
      </c>
    </row>
    <row r="161" spans="1:4">
      <c r="A161" s="12" t="s">
        <v>1191</v>
      </c>
      <c r="B161" s="14" t="s">
        <v>1190</v>
      </c>
      <c r="C161" s="14">
        <v>640</v>
      </c>
      <c r="D161" s="16">
        <v>85.6</v>
      </c>
    </row>
    <row r="162" spans="1:4">
      <c r="A162" s="12" t="s">
        <v>1074</v>
      </c>
      <c r="B162" s="14" t="s">
        <v>151</v>
      </c>
      <c r="C162" s="14">
        <v>25.36</v>
      </c>
      <c r="D162" s="16">
        <v>30</v>
      </c>
    </row>
    <row r="163" spans="1:4">
      <c r="A163" s="12" t="s">
        <v>83</v>
      </c>
      <c r="B163" s="14" t="s">
        <v>69</v>
      </c>
      <c r="C163" s="14">
        <v>33.81</v>
      </c>
      <c r="D163" s="16">
        <v>34</v>
      </c>
    </row>
    <row r="164" spans="1:4">
      <c r="A164" s="12" t="s">
        <v>1250</v>
      </c>
      <c r="B164" s="14" t="s">
        <v>494</v>
      </c>
      <c r="C164" s="14">
        <v>101.44</v>
      </c>
      <c r="D164" s="16">
        <v>400</v>
      </c>
    </row>
    <row r="165" spans="1:4">
      <c r="A165" s="12" t="s">
        <v>502</v>
      </c>
      <c r="B165" s="14" t="s">
        <v>494</v>
      </c>
      <c r="C165" s="14">
        <v>25.36</v>
      </c>
      <c r="D165" s="16">
        <v>250</v>
      </c>
    </row>
    <row r="166" spans="1:4">
      <c r="A166" s="12" t="s">
        <v>1169</v>
      </c>
      <c r="B166" s="14" t="s">
        <v>494</v>
      </c>
      <c r="C166" s="14">
        <v>0.05</v>
      </c>
      <c r="D166" s="16">
        <v>702.5</v>
      </c>
    </row>
    <row r="167" spans="1:4">
      <c r="A167" s="12" t="s">
        <v>1170</v>
      </c>
      <c r="B167" s="14" t="s">
        <v>494</v>
      </c>
      <c r="C167" s="14">
        <v>25.36</v>
      </c>
      <c r="D167" s="16">
        <v>230.5</v>
      </c>
    </row>
    <row r="168" spans="1:4">
      <c r="A168" s="12" t="s">
        <v>1171</v>
      </c>
      <c r="B168" s="14" t="s">
        <v>494</v>
      </c>
      <c r="C168" s="14">
        <v>25.36</v>
      </c>
      <c r="D168" s="16">
        <v>508</v>
      </c>
    </row>
    <row r="169" spans="1:4">
      <c r="A169" s="12" t="s">
        <v>1172</v>
      </c>
      <c r="B169" s="14" t="s">
        <v>494</v>
      </c>
      <c r="C169" s="14">
        <v>50.72</v>
      </c>
      <c r="D169" s="16">
        <v>1083.33</v>
      </c>
    </row>
    <row r="170" spans="1:4">
      <c r="A170" s="12" t="s">
        <v>1050</v>
      </c>
      <c r="B170" s="14" t="s">
        <v>69</v>
      </c>
      <c r="C170" s="14">
        <v>33.81</v>
      </c>
      <c r="D170" s="16">
        <v>20</v>
      </c>
    </row>
    <row r="171" spans="1:4">
      <c r="A171" s="12" t="s">
        <v>1095</v>
      </c>
      <c r="B171" s="14" t="s">
        <v>173</v>
      </c>
      <c r="C171" s="14">
        <v>59.17</v>
      </c>
      <c r="D171" s="16">
        <v>285</v>
      </c>
    </row>
    <row r="172" spans="1:4">
      <c r="A172" s="12" t="s">
        <v>203</v>
      </c>
      <c r="B172" s="14" t="s">
        <v>173</v>
      </c>
      <c r="C172" s="14">
        <v>25.36</v>
      </c>
      <c r="D172" s="16">
        <v>60.5</v>
      </c>
    </row>
    <row r="173" spans="1:4">
      <c r="A173" s="12" t="s">
        <v>205</v>
      </c>
      <c r="B173" s="14" t="s">
        <v>173</v>
      </c>
      <c r="C173" s="14">
        <v>25.36</v>
      </c>
      <c r="D173" s="16">
        <v>49.493299999999998</v>
      </c>
    </row>
    <row r="174" spans="1:4">
      <c r="A174" s="12" t="s">
        <v>207</v>
      </c>
      <c r="B174" s="14" t="s">
        <v>173</v>
      </c>
      <c r="C174" s="14">
        <v>25.36</v>
      </c>
      <c r="D174" s="16">
        <v>157.27170000000001</v>
      </c>
    </row>
    <row r="175" spans="1:4">
      <c r="A175" s="12" t="s">
        <v>209</v>
      </c>
      <c r="B175" s="14" t="s">
        <v>173</v>
      </c>
      <c r="C175" s="14">
        <v>33.81</v>
      </c>
      <c r="D175" s="16">
        <v>61.333300000000001</v>
      </c>
    </row>
    <row r="176" spans="1:4">
      <c r="A176" s="12" t="s">
        <v>1096</v>
      </c>
      <c r="B176" s="14" t="s">
        <v>173</v>
      </c>
      <c r="C176" s="14">
        <v>25.36</v>
      </c>
      <c r="D176" s="16">
        <v>35.333300000000001</v>
      </c>
    </row>
    <row r="177" spans="1:4">
      <c r="A177" s="12" t="s">
        <v>211</v>
      </c>
      <c r="B177" s="14" t="s">
        <v>173</v>
      </c>
      <c r="C177" s="14">
        <v>25.36</v>
      </c>
      <c r="D177" s="16">
        <v>100</v>
      </c>
    </row>
    <row r="178" spans="1:4">
      <c r="A178" s="12" t="s">
        <v>213</v>
      </c>
      <c r="B178" s="14" t="s">
        <v>173</v>
      </c>
      <c r="C178" s="14">
        <v>25.36</v>
      </c>
      <c r="D178" s="16">
        <v>47.666699999999999</v>
      </c>
    </row>
    <row r="179" spans="1:4">
      <c r="A179" s="12" t="s">
        <v>555</v>
      </c>
      <c r="B179" s="14" t="s">
        <v>549</v>
      </c>
      <c r="C179" s="14">
        <v>0</v>
      </c>
      <c r="D179" s="16">
        <v>1.4458</v>
      </c>
    </row>
    <row r="180" spans="1:4">
      <c r="A180" s="12" t="s">
        <v>557</v>
      </c>
      <c r="B180" s="14" t="s">
        <v>549</v>
      </c>
      <c r="C180" s="14">
        <v>0</v>
      </c>
      <c r="D180" s="16">
        <v>0.8</v>
      </c>
    </row>
    <row r="181" spans="1:4">
      <c r="A181" s="12" t="s">
        <v>330</v>
      </c>
      <c r="B181" s="14" t="s">
        <v>277</v>
      </c>
      <c r="C181" s="14">
        <v>33.81</v>
      </c>
      <c r="D181" s="16">
        <v>24</v>
      </c>
    </row>
    <row r="182" spans="1:4">
      <c r="A182" s="12" t="s">
        <v>332</v>
      </c>
      <c r="B182" s="14" t="s">
        <v>277</v>
      </c>
      <c r="C182" s="14">
        <v>33.81</v>
      </c>
      <c r="D182" s="16">
        <v>23.993300000000001</v>
      </c>
    </row>
    <row r="183" spans="1:4">
      <c r="A183" s="12" t="s">
        <v>334</v>
      </c>
      <c r="B183" s="14" t="s">
        <v>277</v>
      </c>
      <c r="C183" s="14">
        <v>33.81</v>
      </c>
      <c r="D183" s="16">
        <v>23.993300000000001</v>
      </c>
    </row>
    <row r="184" spans="1:4">
      <c r="A184" s="12" t="s">
        <v>1251</v>
      </c>
      <c r="B184" s="14" t="s">
        <v>277</v>
      </c>
      <c r="C184" s="14">
        <v>33.81</v>
      </c>
      <c r="D184" s="16">
        <v>38</v>
      </c>
    </row>
    <row r="185" spans="1:4">
      <c r="A185" s="12" t="s">
        <v>1252</v>
      </c>
      <c r="B185" s="14" t="s">
        <v>277</v>
      </c>
      <c r="C185" s="14">
        <v>25.36</v>
      </c>
      <c r="D185" s="16">
        <v>15</v>
      </c>
    </row>
    <row r="186" spans="1:4">
      <c r="A186" s="12" t="s">
        <v>1253</v>
      </c>
      <c r="B186" s="14" t="s">
        <v>277</v>
      </c>
      <c r="C186" s="14">
        <v>25.36</v>
      </c>
      <c r="D186" s="16">
        <v>10</v>
      </c>
    </row>
    <row r="187" spans="1:4">
      <c r="A187" s="12" t="s">
        <v>1254</v>
      </c>
      <c r="B187" s="14" t="s">
        <v>173</v>
      </c>
      <c r="C187" s="14">
        <v>33.81</v>
      </c>
      <c r="D187" s="16">
        <v>20</v>
      </c>
    </row>
    <row r="188" spans="1:4">
      <c r="A188" s="12" t="s">
        <v>215</v>
      </c>
      <c r="B188" s="14" t="s">
        <v>173</v>
      </c>
      <c r="C188" s="14">
        <v>25.36</v>
      </c>
      <c r="D188" s="16">
        <v>110</v>
      </c>
    </row>
    <row r="189" spans="1:4">
      <c r="A189" s="12" t="s">
        <v>217</v>
      </c>
      <c r="B189" s="14" t="s">
        <v>173</v>
      </c>
      <c r="C189" s="14">
        <v>25.36</v>
      </c>
      <c r="D189" s="16">
        <v>79.83</v>
      </c>
    </row>
    <row r="190" spans="1:4">
      <c r="A190" s="12" t="s">
        <v>1255</v>
      </c>
      <c r="B190" s="14" t="s">
        <v>173</v>
      </c>
      <c r="C190" s="14">
        <v>25.36</v>
      </c>
      <c r="D190" s="16">
        <v>42.99</v>
      </c>
    </row>
    <row r="191" spans="1:4">
      <c r="A191" s="12" t="s">
        <v>1097</v>
      </c>
      <c r="B191" s="14" t="s">
        <v>173</v>
      </c>
      <c r="C191" s="14">
        <v>25.36</v>
      </c>
      <c r="D191" s="16">
        <v>151.80000000000001</v>
      </c>
    </row>
    <row r="192" spans="1:4">
      <c r="A192" s="12" t="s">
        <v>1256</v>
      </c>
      <c r="B192" s="14" t="s">
        <v>173</v>
      </c>
      <c r="C192" s="14">
        <v>25.36</v>
      </c>
      <c r="D192" s="16">
        <v>34.54</v>
      </c>
    </row>
    <row r="193" spans="1:4">
      <c r="A193" s="12" t="s">
        <v>1257</v>
      </c>
      <c r="B193" s="14" t="s">
        <v>173</v>
      </c>
      <c r="C193" s="14">
        <v>25.36</v>
      </c>
      <c r="D193" s="16">
        <v>50</v>
      </c>
    </row>
    <row r="194" spans="1:4">
      <c r="A194" s="12" t="s">
        <v>1098</v>
      </c>
      <c r="B194" s="14" t="s">
        <v>173</v>
      </c>
      <c r="C194" s="14">
        <v>25.36</v>
      </c>
      <c r="D194" s="16">
        <v>83.99</v>
      </c>
    </row>
    <row r="195" spans="1:4">
      <c r="A195" s="12" t="s">
        <v>219</v>
      </c>
      <c r="B195" s="14" t="s">
        <v>173</v>
      </c>
      <c r="C195" s="14">
        <v>25.36</v>
      </c>
      <c r="D195" s="16">
        <v>29.993300000000001</v>
      </c>
    </row>
    <row r="196" spans="1:4">
      <c r="A196" s="12" t="s">
        <v>221</v>
      </c>
      <c r="B196" s="14" t="s">
        <v>173</v>
      </c>
      <c r="C196" s="14">
        <v>25.36</v>
      </c>
      <c r="D196" s="16">
        <v>49.993299999999998</v>
      </c>
    </row>
    <row r="197" spans="1:4">
      <c r="A197" s="12" t="s">
        <v>1129</v>
      </c>
      <c r="B197" s="14" t="s">
        <v>385</v>
      </c>
      <c r="C197" s="14">
        <v>25.36</v>
      </c>
      <c r="D197" s="16">
        <v>30</v>
      </c>
    </row>
    <row r="198" spans="1:4">
      <c r="A198" s="12" t="s">
        <v>491</v>
      </c>
      <c r="B198" s="14" t="s">
        <v>489</v>
      </c>
      <c r="C198" s="14">
        <v>25.36</v>
      </c>
      <c r="D198" s="16">
        <v>12.994199999999999</v>
      </c>
    </row>
    <row r="199" spans="1:4">
      <c r="A199" s="12" t="s">
        <v>531</v>
      </c>
      <c r="B199" s="14" t="s">
        <v>527</v>
      </c>
      <c r="C199" s="14">
        <v>0</v>
      </c>
      <c r="D199" s="16">
        <v>1.4208000000000001</v>
      </c>
    </row>
    <row r="200" spans="1:4">
      <c r="A200" s="12" t="s">
        <v>1258</v>
      </c>
      <c r="B200" s="14" t="s">
        <v>69</v>
      </c>
      <c r="C200" s="14">
        <v>25.36</v>
      </c>
      <c r="D200" s="16">
        <v>20.2</v>
      </c>
    </row>
    <row r="201" spans="1:4">
      <c r="A201" s="12" t="s">
        <v>1258</v>
      </c>
      <c r="B201" s="14" t="s">
        <v>69</v>
      </c>
      <c r="C201" s="14">
        <v>25.36</v>
      </c>
      <c r="D201" s="16">
        <v>15</v>
      </c>
    </row>
    <row r="202" spans="1:4">
      <c r="A202" s="12" t="s">
        <v>1259</v>
      </c>
      <c r="B202" s="14" t="s">
        <v>612</v>
      </c>
      <c r="C202" s="14">
        <v>0</v>
      </c>
      <c r="D202" s="16">
        <v>1</v>
      </c>
    </row>
    <row r="203" spans="1:4">
      <c r="A203" s="12" t="s">
        <v>397</v>
      </c>
      <c r="B203" s="14" t="s">
        <v>385</v>
      </c>
      <c r="C203" s="14">
        <v>33.81</v>
      </c>
      <c r="D203" s="16">
        <v>13.99</v>
      </c>
    </row>
    <row r="204" spans="1:4">
      <c r="A204" s="12" t="s">
        <v>223</v>
      </c>
      <c r="B204" s="14" t="s">
        <v>173</v>
      </c>
      <c r="C204" s="14">
        <v>25.36</v>
      </c>
      <c r="D204" s="16">
        <v>43.93</v>
      </c>
    </row>
    <row r="205" spans="1:4">
      <c r="A205" s="12" t="s">
        <v>225</v>
      </c>
      <c r="B205" s="14" t="s">
        <v>173</v>
      </c>
      <c r="C205" s="14">
        <v>25.36</v>
      </c>
      <c r="D205" s="16">
        <v>39.99</v>
      </c>
    </row>
    <row r="206" spans="1:4">
      <c r="A206" s="12" t="s">
        <v>227</v>
      </c>
      <c r="B206" s="14" t="s">
        <v>173</v>
      </c>
      <c r="C206" s="14">
        <v>25.36</v>
      </c>
      <c r="D206" s="16">
        <v>38.99</v>
      </c>
    </row>
    <row r="207" spans="1:4">
      <c r="A207" s="12" t="s">
        <v>1046</v>
      </c>
      <c r="B207" s="14" t="s">
        <v>52</v>
      </c>
      <c r="C207" s="14">
        <v>33.81</v>
      </c>
      <c r="D207" s="16">
        <v>15</v>
      </c>
    </row>
    <row r="208" spans="1:4">
      <c r="A208" s="12" t="s">
        <v>85</v>
      </c>
      <c r="B208" s="14" t="s">
        <v>69</v>
      </c>
      <c r="C208" s="14">
        <v>33.81</v>
      </c>
      <c r="D208" s="16">
        <v>35</v>
      </c>
    </row>
    <row r="209" spans="1:4">
      <c r="A209" s="12" t="s">
        <v>1130</v>
      </c>
      <c r="B209" s="14" t="s">
        <v>385</v>
      </c>
      <c r="C209" s="14">
        <v>33.81</v>
      </c>
      <c r="D209" s="16">
        <v>40.94</v>
      </c>
    </row>
    <row r="210" spans="1:4">
      <c r="A210" s="12" t="s">
        <v>1260</v>
      </c>
      <c r="B210" s="14" t="s">
        <v>69</v>
      </c>
      <c r="C210" s="14">
        <v>25.36</v>
      </c>
      <c r="D210" s="16">
        <v>10.5</v>
      </c>
    </row>
    <row r="211" spans="1:4">
      <c r="A211" s="12" t="s">
        <v>471</v>
      </c>
      <c r="B211" s="14" t="s">
        <v>465</v>
      </c>
      <c r="C211" s="14">
        <v>33.81</v>
      </c>
      <c r="D211" s="16">
        <v>45.99</v>
      </c>
    </row>
    <row r="212" spans="1:4">
      <c r="A212" s="12" t="s">
        <v>87</v>
      </c>
      <c r="B212" s="14" t="s">
        <v>69</v>
      </c>
      <c r="C212" s="14">
        <v>33.81</v>
      </c>
      <c r="D212" s="16">
        <v>15.75</v>
      </c>
    </row>
    <row r="213" spans="1:4">
      <c r="A213" s="12" t="s">
        <v>1099</v>
      </c>
      <c r="B213" s="14" t="s">
        <v>173</v>
      </c>
      <c r="C213" s="14">
        <v>25.36</v>
      </c>
      <c r="D213" s="16">
        <v>30.8</v>
      </c>
    </row>
    <row r="214" spans="1:4">
      <c r="A214" s="12" t="s">
        <v>229</v>
      </c>
      <c r="B214" s="14" t="s">
        <v>173</v>
      </c>
      <c r="C214" s="14">
        <v>25.36</v>
      </c>
      <c r="D214" s="16">
        <v>26</v>
      </c>
    </row>
    <row r="215" spans="1:4">
      <c r="A215" s="12" t="s">
        <v>1100</v>
      </c>
      <c r="B215" s="14" t="s">
        <v>173</v>
      </c>
      <c r="C215" s="14">
        <v>25.36</v>
      </c>
      <c r="D215" s="16">
        <v>56</v>
      </c>
    </row>
    <row r="216" spans="1:4">
      <c r="A216" s="12" t="s">
        <v>1051</v>
      </c>
      <c r="B216" s="14" t="s">
        <v>69</v>
      </c>
      <c r="C216" s="14">
        <v>25.36</v>
      </c>
      <c r="D216" s="16">
        <v>35</v>
      </c>
    </row>
    <row r="217" spans="1:4">
      <c r="A217" s="12" t="s">
        <v>231</v>
      </c>
      <c r="B217" s="14" t="s">
        <v>173</v>
      </c>
      <c r="C217" s="14">
        <v>25.36</v>
      </c>
      <c r="D217" s="16">
        <v>139.99</v>
      </c>
    </row>
    <row r="218" spans="1:4">
      <c r="A218" s="12" t="s">
        <v>89</v>
      </c>
      <c r="B218" s="14" t="s">
        <v>69</v>
      </c>
      <c r="C218" s="14">
        <v>33.81</v>
      </c>
      <c r="D218" s="16">
        <v>55.33</v>
      </c>
    </row>
    <row r="219" spans="1:4">
      <c r="A219" s="12" t="s">
        <v>336</v>
      </c>
      <c r="B219" s="14" t="s">
        <v>277</v>
      </c>
      <c r="C219" s="14">
        <v>33.81</v>
      </c>
      <c r="D219" s="16">
        <v>23</v>
      </c>
    </row>
    <row r="220" spans="1:4">
      <c r="A220" s="12" t="s">
        <v>1261</v>
      </c>
      <c r="B220" s="14" t="s">
        <v>277</v>
      </c>
      <c r="C220" s="14">
        <v>12.68</v>
      </c>
      <c r="D220" s="16">
        <v>12</v>
      </c>
    </row>
    <row r="221" spans="1:4">
      <c r="A221" s="12" t="s">
        <v>338</v>
      </c>
      <c r="B221" s="14" t="s">
        <v>277</v>
      </c>
      <c r="C221" s="14">
        <v>33.81</v>
      </c>
      <c r="D221" s="16">
        <v>23</v>
      </c>
    </row>
    <row r="222" spans="1:4">
      <c r="A222" s="12" t="s">
        <v>340</v>
      </c>
      <c r="B222" s="14" t="s">
        <v>277</v>
      </c>
      <c r="C222" s="14">
        <v>33.81</v>
      </c>
      <c r="D222" s="16">
        <v>22.99</v>
      </c>
    </row>
    <row r="223" spans="1:4">
      <c r="A223" s="12" t="s">
        <v>342</v>
      </c>
      <c r="B223" s="14" t="s">
        <v>277</v>
      </c>
      <c r="C223" s="14">
        <v>33.81</v>
      </c>
      <c r="D223" s="16">
        <v>23</v>
      </c>
    </row>
    <row r="224" spans="1:4">
      <c r="A224" s="12" t="s">
        <v>344</v>
      </c>
      <c r="B224" s="14" t="s">
        <v>277</v>
      </c>
      <c r="C224" s="14">
        <v>59.17</v>
      </c>
      <c r="D224" s="16">
        <v>47.593299999999999</v>
      </c>
    </row>
    <row r="225" spans="1:4">
      <c r="A225" s="12" t="s">
        <v>1116</v>
      </c>
      <c r="B225" s="14" t="s">
        <v>277</v>
      </c>
      <c r="C225" s="14">
        <v>33.81</v>
      </c>
      <c r="D225" s="16">
        <v>23</v>
      </c>
    </row>
    <row r="226" spans="1:4">
      <c r="A226" s="12" t="s">
        <v>346</v>
      </c>
      <c r="B226" s="14" t="s">
        <v>277</v>
      </c>
      <c r="C226" s="14">
        <v>33.81</v>
      </c>
      <c r="D226" s="16">
        <v>32</v>
      </c>
    </row>
    <row r="227" spans="1:4">
      <c r="A227" s="12" t="s">
        <v>348</v>
      </c>
      <c r="B227" s="14" t="s">
        <v>277</v>
      </c>
      <c r="C227" s="14">
        <v>33.81</v>
      </c>
      <c r="D227" s="16">
        <v>30</v>
      </c>
    </row>
    <row r="228" spans="1:4">
      <c r="A228" s="12" t="s">
        <v>350</v>
      </c>
      <c r="B228" s="14" t="s">
        <v>277</v>
      </c>
      <c r="C228" s="14">
        <v>25.36</v>
      </c>
      <c r="D228" s="16">
        <v>13.9933</v>
      </c>
    </row>
    <row r="229" spans="1:4">
      <c r="A229" s="12" t="s">
        <v>533</v>
      </c>
      <c r="B229" s="14" t="s">
        <v>527</v>
      </c>
      <c r="C229" s="14">
        <v>0</v>
      </c>
      <c r="D229" s="16">
        <v>1.1667000000000001</v>
      </c>
    </row>
    <row r="230" spans="1:4">
      <c r="A230" s="12" t="s">
        <v>559</v>
      </c>
      <c r="B230" s="14" t="s">
        <v>549</v>
      </c>
      <c r="C230" s="14">
        <v>0</v>
      </c>
      <c r="D230" s="16">
        <v>1.4208000000000001</v>
      </c>
    </row>
    <row r="231" spans="1:4">
      <c r="A231" s="12" t="s">
        <v>561</v>
      </c>
      <c r="B231" s="14" t="s">
        <v>549</v>
      </c>
      <c r="C231" s="14">
        <v>0</v>
      </c>
      <c r="D231" s="16">
        <v>1.4458</v>
      </c>
    </row>
    <row r="232" spans="1:4">
      <c r="A232" s="12" t="s">
        <v>56</v>
      </c>
      <c r="B232" s="14" t="s">
        <v>52</v>
      </c>
      <c r="C232" s="14">
        <v>33.81</v>
      </c>
      <c r="D232" s="16">
        <v>28</v>
      </c>
    </row>
    <row r="233" spans="1:4">
      <c r="A233" s="12" t="s">
        <v>1042</v>
      </c>
      <c r="B233" s="14" t="s">
        <v>40</v>
      </c>
      <c r="C233" s="14">
        <v>25.36</v>
      </c>
      <c r="D233" s="16">
        <v>0</v>
      </c>
    </row>
    <row r="234" spans="1:4">
      <c r="A234" s="12" t="s">
        <v>46</v>
      </c>
      <c r="B234" s="14" t="s">
        <v>40</v>
      </c>
      <c r="C234" s="14">
        <v>33.81</v>
      </c>
      <c r="D234" s="16">
        <v>50</v>
      </c>
    </row>
    <row r="235" spans="1:4">
      <c r="A235" s="12" t="s">
        <v>1043</v>
      </c>
      <c r="B235" s="14" t="s">
        <v>40</v>
      </c>
      <c r="C235" s="14">
        <v>25.36</v>
      </c>
      <c r="D235" s="16">
        <v>45</v>
      </c>
    </row>
    <row r="236" spans="1:4">
      <c r="A236" s="12" t="s">
        <v>1262</v>
      </c>
      <c r="B236" s="14" t="s">
        <v>40</v>
      </c>
      <c r="C236" s="14">
        <v>25.36</v>
      </c>
      <c r="D236" s="16">
        <v>38</v>
      </c>
    </row>
    <row r="237" spans="1:4">
      <c r="A237" s="12" t="s">
        <v>1263</v>
      </c>
      <c r="B237" s="14" t="s">
        <v>173</v>
      </c>
      <c r="C237" s="14">
        <v>25.36</v>
      </c>
      <c r="D237" s="16">
        <v>44.45</v>
      </c>
    </row>
    <row r="238" spans="1:4">
      <c r="A238" s="12" t="s">
        <v>1264</v>
      </c>
      <c r="B238" s="14" t="s">
        <v>173</v>
      </c>
      <c r="C238" s="14">
        <v>33.81</v>
      </c>
      <c r="D238" s="16">
        <v>29.99</v>
      </c>
    </row>
    <row r="239" spans="1:4">
      <c r="A239" s="12" t="s">
        <v>1265</v>
      </c>
      <c r="B239" s="14" t="s">
        <v>173</v>
      </c>
      <c r="C239" s="14">
        <v>33.81</v>
      </c>
      <c r="D239" s="16">
        <v>19.989999999999998</v>
      </c>
    </row>
    <row r="240" spans="1:4">
      <c r="A240" s="12" t="s">
        <v>1101</v>
      </c>
      <c r="B240" s="14" t="s">
        <v>173</v>
      </c>
      <c r="C240" s="14">
        <v>25.36</v>
      </c>
      <c r="D240" s="16">
        <v>0</v>
      </c>
    </row>
    <row r="241" spans="1:4">
      <c r="A241" s="12" t="s">
        <v>399</v>
      </c>
      <c r="B241" s="14" t="s">
        <v>385</v>
      </c>
      <c r="C241" s="14">
        <v>25.36</v>
      </c>
      <c r="D241" s="16">
        <v>20</v>
      </c>
    </row>
    <row r="242" spans="1:4">
      <c r="A242" s="12" t="s">
        <v>1266</v>
      </c>
      <c r="B242" s="14" t="s">
        <v>527</v>
      </c>
      <c r="C242" s="14">
        <v>1</v>
      </c>
      <c r="D242" s="16">
        <v>0</v>
      </c>
    </row>
    <row r="243" spans="1:4">
      <c r="A243" s="12" t="s">
        <v>1052</v>
      </c>
      <c r="B243" s="14" t="s">
        <v>69</v>
      </c>
      <c r="C243" s="14">
        <v>33.81</v>
      </c>
      <c r="D243" s="16">
        <v>25</v>
      </c>
    </row>
    <row r="244" spans="1:4">
      <c r="A244" s="12" t="s">
        <v>1053</v>
      </c>
      <c r="B244" s="14" t="s">
        <v>69</v>
      </c>
      <c r="C244" s="14">
        <v>25.36</v>
      </c>
      <c r="D244" s="16">
        <v>20</v>
      </c>
    </row>
    <row r="245" spans="1:4">
      <c r="A245" s="12" t="s">
        <v>1054</v>
      </c>
      <c r="B245" s="14" t="s">
        <v>69</v>
      </c>
      <c r="C245" s="14">
        <v>25.36</v>
      </c>
      <c r="D245" s="16">
        <v>22</v>
      </c>
    </row>
    <row r="246" spans="1:4">
      <c r="A246" s="12" t="s">
        <v>1267</v>
      </c>
      <c r="B246" s="14" t="s">
        <v>522</v>
      </c>
      <c r="C246" s="14">
        <v>25.36</v>
      </c>
      <c r="D246" s="16">
        <v>4</v>
      </c>
    </row>
    <row r="247" spans="1:4">
      <c r="A247" s="12" t="s">
        <v>401</v>
      </c>
      <c r="B247" s="14" t="s">
        <v>385</v>
      </c>
      <c r="C247" s="14">
        <v>33.81</v>
      </c>
      <c r="D247" s="16">
        <v>20</v>
      </c>
    </row>
    <row r="248" spans="1:4">
      <c r="A248" s="12" t="s">
        <v>403</v>
      </c>
      <c r="B248" s="14" t="s">
        <v>385</v>
      </c>
      <c r="C248" s="14">
        <v>33.81</v>
      </c>
      <c r="D248" s="16">
        <v>26.75</v>
      </c>
    </row>
    <row r="249" spans="1:4">
      <c r="A249" s="12" t="s">
        <v>1131</v>
      </c>
      <c r="B249" s="14" t="s">
        <v>385</v>
      </c>
      <c r="C249" s="14">
        <v>33.81</v>
      </c>
      <c r="D249" s="16">
        <v>15</v>
      </c>
    </row>
    <row r="250" spans="1:4">
      <c r="A250" s="12" t="s">
        <v>1132</v>
      </c>
      <c r="B250" s="14" t="s">
        <v>385</v>
      </c>
      <c r="C250" s="14">
        <v>33.81</v>
      </c>
      <c r="D250" s="16">
        <v>53</v>
      </c>
    </row>
    <row r="251" spans="1:4">
      <c r="A251" s="12" t="s">
        <v>405</v>
      </c>
      <c r="B251" s="14" t="s">
        <v>385</v>
      </c>
      <c r="C251" s="14">
        <v>33.81</v>
      </c>
      <c r="D251" s="16">
        <v>17</v>
      </c>
    </row>
    <row r="252" spans="1:4">
      <c r="A252" s="12" t="s">
        <v>1133</v>
      </c>
      <c r="B252" s="14" t="s">
        <v>385</v>
      </c>
      <c r="C252" s="14">
        <v>33.81</v>
      </c>
      <c r="D252" s="16">
        <v>24.99</v>
      </c>
    </row>
    <row r="253" spans="1:4">
      <c r="A253" s="12" t="s">
        <v>407</v>
      </c>
      <c r="B253" s="14" t="s">
        <v>385</v>
      </c>
      <c r="C253" s="14">
        <v>33.81</v>
      </c>
      <c r="D253" s="16">
        <v>27.48</v>
      </c>
    </row>
    <row r="254" spans="1:4">
      <c r="A254" s="12" t="s">
        <v>91</v>
      </c>
      <c r="B254" s="14" t="s">
        <v>69</v>
      </c>
      <c r="C254" s="14">
        <v>33.81</v>
      </c>
      <c r="D254" s="16">
        <v>20</v>
      </c>
    </row>
    <row r="255" spans="1:4">
      <c r="A255" s="12" t="s">
        <v>93</v>
      </c>
      <c r="B255" s="14" t="s">
        <v>69</v>
      </c>
      <c r="C255" s="14">
        <v>33.81</v>
      </c>
      <c r="D255" s="16">
        <v>20</v>
      </c>
    </row>
    <row r="256" spans="1:4">
      <c r="A256" s="12" t="s">
        <v>453</v>
      </c>
      <c r="B256" s="14" t="s">
        <v>451</v>
      </c>
      <c r="C256" s="14">
        <v>33.81</v>
      </c>
      <c r="D256" s="16">
        <v>26.994199999999999</v>
      </c>
    </row>
    <row r="257" spans="1:4">
      <c r="A257" s="12" t="s">
        <v>455</v>
      </c>
      <c r="B257" s="14" t="s">
        <v>451</v>
      </c>
      <c r="C257" s="14">
        <v>25.36</v>
      </c>
      <c r="D257" s="16">
        <v>32.200000000000003</v>
      </c>
    </row>
    <row r="258" spans="1:4">
      <c r="A258" s="12" t="s">
        <v>457</v>
      </c>
      <c r="B258" s="14" t="s">
        <v>451</v>
      </c>
      <c r="C258" s="14">
        <v>33.81</v>
      </c>
      <c r="D258" s="16">
        <v>31.993300000000001</v>
      </c>
    </row>
    <row r="259" spans="1:4">
      <c r="A259" s="12" t="s">
        <v>1134</v>
      </c>
      <c r="B259" s="14" t="s">
        <v>385</v>
      </c>
      <c r="C259" s="14">
        <v>25.36</v>
      </c>
      <c r="D259" s="16">
        <v>40</v>
      </c>
    </row>
    <row r="260" spans="1:4">
      <c r="A260" s="12" t="s">
        <v>1135</v>
      </c>
      <c r="B260" s="14" t="s">
        <v>385</v>
      </c>
      <c r="C260" s="14">
        <v>25.36</v>
      </c>
      <c r="D260" s="16">
        <v>55</v>
      </c>
    </row>
    <row r="261" spans="1:4">
      <c r="A261" s="12" t="s">
        <v>409</v>
      </c>
      <c r="B261" s="14" t="s">
        <v>385</v>
      </c>
      <c r="C261" s="14">
        <v>33.81</v>
      </c>
      <c r="D261" s="16">
        <v>19.916699999999999</v>
      </c>
    </row>
    <row r="262" spans="1:4">
      <c r="A262" s="12" t="s">
        <v>1268</v>
      </c>
      <c r="B262" s="14" t="s">
        <v>385</v>
      </c>
      <c r="C262" s="14">
        <v>33.81</v>
      </c>
      <c r="D262" s="16">
        <v>14</v>
      </c>
    </row>
    <row r="263" spans="1:4">
      <c r="A263" s="12" t="s">
        <v>411</v>
      </c>
      <c r="B263" s="14" t="s">
        <v>385</v>
      </c>
      <c r="C263" s="14">
        <v>33.81</v>
      </c>
      <c r="D263" s="16">
        <v>7</v>
      </c>
    </row>
    <row r="264" spans="1:4">
      <c r="A264" s="12" t="s">
        <v>413</v>
      </c>
      <c r="B264" s="14" t="s">
        <v>385</v>
      </c>
      <c r="C264" s="14">
        <v>33.81</v>
      </c>
      <c r="D264" s="16">
        <v>7</v>
      </c>
    </row>
    <row r="265" spans="1:4">
      <c r="A265" s="12" t="s">
        <v>1188</v>
      </c>
      <c r="B265" s="14" t="s">
        <v>527</v>
      </c>
      <c r="C265" s="14">
        <v>1</v>
      </c>
      <c r="D265" s="16">
        <v>2</v>
      </c>
    </row>
    <row r="266" spans="1:4">
      <c r="A266" s="12" t="s">
        <v>473</v>
      </c>
      <c r="B266" s="14" t="s">
        <v>465</v>
      </c>
      <c r="C266" s="14">
        <v>33.81</v>
      </c>
      <c r="D266" s="16">
        <v>49.2</v>
      </c>
    </row>
    <row r="267" spans="1:4">
      <c r="A267" s="12" t="s">
        <v>475</v>
      </c>
      <c r="B267" s="14" t="s">
        <v>465</v>
      </c>
      <c r="C267" s="14">
        <v>25.36</v>
      </c>
      <c r="D267" s="16">
        <v>190.86</v>
      </c>
    </row>
    <row r="268" spans="1:4">
      <c r="A268" s="12" t="s">
        <v>95</v>
      </c>
      <c r="B268" s="14" t="s">
        <v>69</v>
      </c>
      <c r="C268" s="14">
        <v>33.81</v>
      </c>
      <c r="D268" s="16">
        <v>34.99</v>
      </c>
    </row>
    <row r="269" spans="1:4">
      <c r="A269" s="12" t="s">
        <v>1269</v>
      </c>
      <c r="B269" s="14" t="s">
        <v>568</v>
      </c>
      <c r="C269" s="14">
        <v>1984</v>
      </c>
      <c r="D269" s="16">
        <v>160</v>
      </c>
    </row>
    <row r="270" spans="1:4">
      <c r="A270" s="12" t="s">
        <v>570</v>
      </c>
      <c r="B270" s="14" t="s">
        <v>568</v>
      </c>
      <c r="C270" s="14">
        <v>1984</v>
      </c>
      <c r="D270" s="16">
        <v>0</v>
      </c>
    </row>
    <row r="271" spans="1:4">
      <c r="A271" s="12" t="s">
        <v>1270</v>
      </c>
      <c r="B271" s="14" t="s">
        <v>568</v>
      </c>
      <c r="C271" s="14">
        <v>1984</v>
      </c>
      <c r="D271" s="16">
        <v>145</v>
      </c>
    </row>
    <row r="272" spans="1:4">
      <c r="A272" s="12" t="s">
        <v>572</v>
      </c>
      <c r="B272" s="14" t="s">
        <v>568</v>
      </c>
      <c r="C272" s="14">
        <v>1984</v>
      </c>
      <c r="D272" s="16">
        <v>138</v>
      </c>
    </row>
    <row r="273" spans="1:4">
      <c r="A273" s="12" t="s">
        <v>1271</v>
      </c>
      <c r="B273" s="14" t="s">
        <v>568</v>
      </c>
      <c r="C273" s="14">
        <v>1984</v>
      </c>
      <c r="D273" s="16">
        <v>139</v>
      </c>
    </row>
    <row r="274" spans="1:4">
      <c r="A274" s="12" t="s">
        <v>1272</v>
      </c>
      <c r="B274" s="14" t="s">
        <v>568</v>
      </c>
      <c r="C274" s="14">
        <v>676.28</v>
      </c>
      <c r="D274" s="16">
        <v>150</v>
      </c>
    </row>
    <row r="275" spans="1:4">
      <c r="A275" s="12" t="s">
        <v>574</v>
      </c>
      <c r="B275" s="14" t="s">
        <v>568</v>
      </c>
      <c r="C275" s="14">
        <v>676.28</v>
      </c>
      <c r="D275" s="16">
        <v>80</v>
      </c>
    </row>
    <row r="276" spans="1:4">
      <c r="A276" s="12" t="s">
        <v>576</v>
      </c>
      <c r="B276" s="14" t="s">
        <v>568</v>
      </c>
      <c r="C276" s="14">
        <v>676.28</v>
      </c>
      <c r="D276" s="16">
        <v>80</v>
      </c>
    </row>
    <row r="277" spans="1:4">
      <c r="A277" s="12" t="s">
        <v>578</v>
      </c>
      <c r="B277" s="14" t="s">
        <v>568</v>
      </c>
      <c r="C277" s="14">
        <v>676.28</v>
      </c>
      <c r="D277" s="16">
        <v>80</v>
      </c>
    </row>
    <row r="278" spans="1:4">
      <c r="A278" s="12" t="s">
        <v>586</v>
      </c>
      <c r="B278" s="14" t="s">
        <v>584</v>
      </c>
      <c r="C278" s="14">
        <v>1984</v>
      </c>
      <c r="D278" s="16">
        <v>179</v>
      </c>
    </row>
    <row r="279" spans="1:4">
      <c r="A279" s="12" t="s">
        <v>588</v>
      </c>
      <c r="B279" s="14" t="s">
        <v>584</v>
      </c>
      <c r="C279" s="14">
        <v>1984</v>
      </c>
      <c r="D279" s="16">
        <v>161</v>
      </c>
    </row>
    <row r="280" spans="1:4">
      <c r="A280" s="12" t="s">
        <v>1273</v>
      </c>
      <c r="B280" s="14" t="s">
        <v>568</v>
      </c>
      <c r="C280" s="14">
        <v>1984</v>
      </c>
      <c r="D280" s="16">
        <v>164</v>
      </c>
    </row>
    <row r="281" spans="1:4">
      <c r="A281" s="12" t="s">
        <v>1274</v>
      </c>
      <c r="B281" s="14" t="s">
        <v>568</v>
      </c>
      <c r="C281" s="14">
        <v>1689.6</v>
      </c>
      <c r="D281" s="16">
        <v>120</v>
      </c>
    </row>
    <row r="282" spans="1:4">
      <c r="A282" s="12" t="s">
        <v>1275</v>
      </c>
      <c r="B282" s="14" t="s">
        <v>568</v>
      </c>
      <c r="C282" s="14">
        <v>1984</v>
      </c>
      <c r="D282" s="16">
        <v>137</v>
      </c>
    </row>
    <row r="283" spans="1:4">
      <c r="A283" s="12" t="s">
        <v>1276</v>
      </c>
      <c r="B283" s="14" t="s">
        <v>568</v>
      </c>
      <c r="C283" s="14">
        <v>1984</v>
      </c>
      <c r="D283" s="16">
        <v>150</v>
      </c>
    </row>
    <row r="284" spans="1:4">
      <c r="A284" s="12" t="s">
        <v>1277</v>
      </c>
      <c r="B284" s="14" t="s">
        <v>568</v>
      </c>
      <c r="C284" s="14">
        <v>1984</v>
      </c>
      <c r="D284" s="16">
        <v>160</v>
      </c>
    </row>
    <row r="285" spans="1:4">
      <c r="A285" s="12" t="s">
        <v>590</v>
      </c>
      <c r="B285" s="14" t="s">
        <v>584</v>
      </c>
      <c r="C285" s="14">
        <v>1690.7</v>
      </c>
      <c r="D285" s="16">
        <v>180</v>
      </c>
    </row>
    <row r="286" spans="1:4">
      <c r="A286" s="12" t="s">
        <v>1278</v>
      </c>
      <c r="B286" s="14" t="s">
        <v>568</v>
      </c>
      <c r="C286" s="14">
        <v>1984</v>
      </c>
      <c r="D286" s="16">
        <v>144</v>
      </c>
    </row>
    <row r="287" spans="1:4">
      <c r="A287" s="12" t="s">
        <v>1279</v>
      </c>
      <c r="B287" s="14" t="s">
        <v>568</v>
      </c>
      <c r="C287" s="14">
        <v>1984</v>
      </c>
      <c r="D287" s="16">
        <v>145</v>
      </c>
    </row>
    <row r="288" spans="1:4">
      <c r="A288" s="12" t="s">
        <v>580</v>
      </c>
      <c r="B288" s="14" t="s">
        <v>568</v>
      </c>
      <c r="C288" s="14">
        <v>1984</v>
      </c>
      <c r="D288" s="16">
        <v>143</v>
      </c>
    </row>
    <row r="289" spans="1:4">
      <c r="A289" s="12" t="s">
        <v>1280</v>
      </c>
      <c r="B289" s="14" t="s">
        <v>568</v>
      </c>
      <c r="C289" s="14">
        <v>1984</v>
      </c>
      <c r="D289" s="16">
        <v>129</v>
      </c>
    </row>
    <row r="290" spans="1:4">
      <c r="A290" s="12" t="s">
        <v>592</v>
      </c>
      <c r="B290" s="14" t="s">
        <v>584</v>
      </c>
      <c r="C290" s="14">
        <v>1984</v>
      </c>
      <c r="D290" s="16">
        <v>161</v>
      </c>
    </row>
    <row r="291" spans="1:4">
      <c r="A291" s="12" t="s">
        <v>582</v>
      </c>
      <c r="B291" s="14" t="s">
        <v>568</v>
      </c>
      <c r="C291" s="14">
        <v>1984</v>
      </c>
      <c r="D291" s="16">
        <v>165</v>
      </c>
    </row>
    <row r="292" spans="1:4">
      <c r="A292" s="12" t="s">
        <v>594</v>
      </c>
      <c r="B292" s="14" t="s">
        <v>584</v>
      </c>
      <c r="C292" s="14">
        <v>1689.6</v>
      </c>
      <c r="D292" s="16">
        <v>168</v>
      </c>
    </row>
    <row r="293" spans="1:4">
      <c r="A293" s="12" t="s">
        <v>1281</v>
      </c>
      <c r="B293" s="14" t="s">
        <v>584</v>
      </c>
      <c r="C293" s="14">
        <v>1984</v>
      </c>
      <c r="D293" s="16">
        <v>178</v>
      </c>
    </row>
    <row r="294" spans="1:4">
      <c r="A294" s="12" t="s">
        <v>1282</v>
      </c>
      <c r="B294" s="14" t="s">
        <v>584</v>
      </c>
      <c r="C294" s="14">
        <v>1689.6</v>
      </c>
      <c r="D294" s="16">
        <v>130</v>
      </c>
    </row>
    <row r="295" spans="1:4">
      <c r="A295" s="12" t="s">
        <v>352</v>
      </c>
      <c r="B295" s="14" t="s">
        <v>277</v>
      </c>
      <c r="C295" s="14">
        <v>33.81</v>
      </c>
      <c r="D295" s="16">
        <v>34.75</v>
      </c>
    </row>
    <row r="296" spans="1:4">
      <c r="A296" s="12" t="s">
        <v>1283</v>
      </c>
      <c r="B296" s="14" t="s">
        <v>277</v>
      </c>
      <c r="C296" s="14">
        <v>33.81</v>
      </c>
      <c r="D296" s="16">
        <v>24</v>
      </c>
    </row>
    <row r="297" spans="1:4">
      <c r="A297" s="12" t="s">
        <v>1117</v>
      </c>
      <c r="B297" s="14" t="s">
        <v>277</v>
      </c>
      <c r="C297" s="14">
        <v>59.17</v>
      </c>
      <c r="D297" s="16">
        <v>35.666699999999999</v>
      </c>
    </row>
    <row r="298" spans="1:4">
      <c r="A298" s="12" t="s">
        <v>354</v>
      </c>
      <c r="B298" s="14" t="s">
        <v>277</v>
      </c>
      <c r="C298" s="14">
        <v>33.81</v>
      </c>
      <c r="D298" s="16">
        <v>25</v>
      </c>
    </row>
    <row r="299" spans="1:4">
      <c r="A299" s="12" t="s">
        <v>1284</v>
      </c>
      <c r="B299" s="14" t="s">
        <v>277</v>
      </c>
      <c r="C299" s="14">
        <v>33.81</v>
      </c>
      <c r="D299" s="16">
        <v>24</v>
      </c>
    </row>
    <row r="300" spans="1:4">
      <c r="A300" s="12" t="s">
        <v>417</v>
      </c>
      <c r="B300" s="14" t="s">
        <v>385</v>
      </c>
      <c r="C300" s="14">
        <v>33.81</v>
      </c>
      <c r="D300" s="16">
        <v>10</v>
      </c>
    </row>
    <row r="301" spans="1:4">
      <c r="A301" s="12" t="s">
        <v>419</v>
      </c>
      <c r="B301" s="14" t="s">
        <v>385</v>
      </c>
      <c r="C301" s="14">
        <v>25.36</v>
      </c>
      <c r="D301" s="16">
        <v>20</v>
      </c>
    </row>
    <row r="302" spans="1:4">
      <c r="A302" s="12" t="s">
        <v>421</v>
      </c>
      <c r="B302" s="14" t="s">
        <v>385</v>
      </c>
      <c r="C302" s="14">
        <v>25.36</v>
      </c>
      <c r="D302" s="16">
        <v>10</v>
      </c>
    </row>
    <row r="303" spans="1:4">
      <c r="A303" s="12" t="s">
        <v>233</v>
      </c>
      <c r="B303" s="14" t="s">
        <v>173</v>
      </c>
      <c r="C303" s="14">
        <v>25.36</v>
      </c>
      <c r="D303" s="16">
        <v>30</v>
      </c>
    </row>
    <row r="304" spans="1:4">
      <c r="A304" s="12" t="s">
        <v>1102</v>
      </c>
      <c r="B304" s="14" t="s">
        <v>173</v>
      </c>
      <c r="C304" s="14">
        <v>59.17</v>
      </c>
      <c r="D304" s="16">
        <v>100</v>
      </c>
    </row>
    <row r="305" spans="1:4">
      <c r="A305" s="12" t="s">
        <v>235</v>
      </c>
      <c r="B305" s="14" t="s">
        <v>173</v>
      </c>
      <c r="C305" s="14">
        <v>25.36</v>
      </c>
      <c r="D305" s="16">
        <v>50</v>
      </c>
    </row>
    <row r="306" spans="1:4">
      <c r="A306" s="12" t="s">
        <v>1285</v>
      </c>
      <c r="B306" s="14" t="s">
        <v>527</v>
      </c>
      <c r="C306" s="14">
        <v>1</v>
      </c>
      <c r="D306" s="16">
        <v>1</v>
      </c>
    </row>
    <row r="307" spans="1:4">
      <c r="A307" s="12" t="s">
        <v>1173</v>
      </c>
      <c r="B307" s="14" t="s">
        <v>494</v>
      </c>
      <c r="C307" s="14">
        <v>25.36</v>
      </c>
      <c r="D307" s="16">
        <v>160.0033</v>
      </c>
    </row>
    <row r="308" spans="1:4">
      <c r="A308" s="12" t="s">
        <v>97</v>
      </c>
      <c r="B308" s="14" t="s">
        <v>69</v>
      </c>
      <c r="C308" s="14">
        <v>25.36</v>
      </c>
      <c r="D308" s="16">
        <v>29.99</v>
      </c>
    </row>
    <row r="309" spans="1:4">
      <c r="A309" s="12" t="s">
        <v>1147</v>
      </c>
      <c r="B309" s="14" t="s">
        <v>465</v>
      </c>
      <c r="C309" s="14">
        <v>25.36</v>
      </c>
      <c r="D309" s="16">
        <v>78.23</v>
      </c>
    </row>
    <row r="310" spans="1:4">
      <c r="A310" s="12" t="s">
        <v>477</v>
      </c>
      <c r="B310" s="14" t="s">
        <v>465</v>
      </c>
      <c r="C310" s="14">
        <v>25.36</v>
      </c>
      <c r="D310" s="16">
        <v>30</v>
      </c>
    </row>
    <row r="311" spans="1:4">
      <c r="A311" s="12" t="s">
        <v>1286</v>
      </c>
      <c r="B311" s="14" t="s">
        <v>527</v>
      </c>
      <c r="C311" s="14">
        <v>0</v>
      </c>
      <c r="D311" s="16">
        <v>1</v>
      </c>
    </row>
    <row r="312" spans="1:4">
      <c r="A312" s="12" t="s">
        <v>1118</v>
      </c>
      <c r="B312" s="14" t="s">
        <v>277</v>
      </c>
      <c r="C312" s="14">
        <v>33.81</v>
      </c>
      <c r="D312" s="16">
        <v>36</v>
      </c>
    </row>
    <row r="313" spans="1:4">
      <c r="A313" s="12" t="s">
        <v>99</v>
      </c>
      <c r="B313" s="14" t="s">
        <v>69</v>
      </c>
      <c r="C313" s="14">
        <v>33.81</v>
      </c>
      <c r="D313" s="16">
        <v>9</v>
      </c>
    </row>
    <row r="314" spans="1:4">
      <c r="A314" s="12" t="s">
        <v>1287</v>
      </c>
      <c r="B314" s="14" t="s">
        <v>173</v>
      </c>
      <c r="C314" s="14">
        <v>25.36</v>
      </c>
      <c r="D314" s="16">
        <v>35</v>
      </c>
    </row>
    <row r="315" spans="1:4">
      <c r="A315" s="12" t="s">
        <v>1103</v>
      </c>
      <c r="B315" s="14" t="s">
        <v>173</v>
      </c>
      <c r="C315" s="14">
        <v>33.81</v>
      </c>
      <c r="D315" s="16">
        <v>45</v>
      </c>
    </row>
    <row r="316" spans="1:4">
      <c r="A316" s="12" t="s">
        <v>1288</v>
      </c>
      <c r="B316" s="14" t="s">
        <v>173</v>
      </c>
      <c r="C316" s="14">
        <v>33.81</v>
      </c>
      <c r="D316" s="16">
        <v>45</v>
      </c>
    </row>
    <row r="317" spans="1:4">
      <c r="A317" s="12" t="s">
        <v>1189</v>
      </c>
      <c r="B317" s="14" t="s">
        <v>527</v>
      </c>
      <c r="C317" s="14">
        <v>1</v>
      </c>
      <c r="D317" s="16">
        <v>1.45</v>
      </c>
    </row>
    <row r="318" spans="1:4">
      <c r="A318" s="12" t="s">
        <v>133</v>
      </c>
      <c r="B318" s="14" t="s">
        <v>119</v>
      </c>
      <c r="C318" s="14">
        <v>33.81</v>
      </c>
      <c r="D318" s="16">
        <v>9</v>
      </c>
    </row>
    <row r="319" spans="1:4">
      <c r="A319" s="12" t="s">
        <v>135</v>
      </c>
      <c r="B319" s="14" t="s">
        <v>119</v>
      </c>
      <c r="C319" s="14">
        <v>33.81</v>
      </c>
      <c r="D319" s="16">
        <v>6.9932999999999996</v>
      </c>
    </row>
    <row r="320" spans="1:4">
      <c r="A320" s="12" t="s">
        <v>1289</v>
      </c>
      <c r="B320" s="14" t="s">
        <v>277</v>
      </c>
      <c r="C320" s="14">
        <v>25.36</v>
      </c>
      <c r="D320" s="16">
        <v>10</v>
      </c>
    </row>
    <row r="321" spans="1:4">
      <c r="A321" s="12" t="s">
        <v>237</v>
      </c>
      <c r="B321" s="14" t="s">
        <v>173</v>
      </c>
      <c r="C321" s="14">
        <v>25.36</v>
      </c>
      <c r="D321" s="16">
        <v>10</v>
      </c>
    </row>
    <row r="322" spans="1:4">
      <c r="A322" s="12" t="s">
        <v>239</v>
      </c>
      <c r="B322" s="14" t="s">
        <v>173</v>
      </c>
      <c r="C322" s="14">
        <v>25.36</v>
      </c>
      <c r="D322" s="16">
        <v>15</v>
      </c>
    </row>
    <row r="323" spans="1:4">
      <c r="A323" s="12" t="s">
        <v>241</v>
      </c>
      <c r="B323" s="14" t="s">
        <v>173</v>
      </c>
      <c r="C323" s="14">
        <v>25.36</v>
      </c>
      <c r="D323" s="16">
        <v>10</v>
      </c>
    </row>
    <row r="324" spans="1:4">
      <c r="A324" s="12" t="s">
        <v>1186</v>
      </c>
      <c r="B324" s="14" t="s">
        <v>522</v>
      </c>
      <c r="C324" s="14">
        <v>25.36</v>
      </c>
      <c r="D324" s="16">
        <v>30</v>
      </c>
    </row>
    <row r="325" spans="1:4">
      <c r="A325" s="12" t="s">
        <v>1290</v>
      </c>
      <c r="B325" s="14" t="s">
        <v>494</v>
      </c>
      <c r="C325" s="14">
        <v>25.36</v>
      </c>
      <c r="D325" s="16">
        <v>40</v>
      </c>
    </row>
    <row r="326" spans="1:4">
      <c r="A326" s="12" t="s">
        <v>479</v>
      </c>
      <c r="B326" s="14" t="s">
        <v>465</v>
      </c>
      <c r="C326" s="14">
        <v>25.36</v>
      </c>
      <c r="D326" s="16">
        <v>279.8</v>
      </c>
    </row>
    <row r="327" spans="1:4">
      <c r="A327" s="12" t="s">
        <v>481</v>
      </c>
      <c r="B327" s="14" t="s">
        <v>465</v>
      </c>
      <c r="C327" s="14">
        <v>25.36</v>
      </c>
      <c r="D327" s="16">
        <v>30</v>
      </c>
    </row>
    <row r="328" spans="1:4">
      <c r="A328" s="12" t="s">
        <v>423</v>
      </c>
      <c r="B328" s="14" t="s">
        <v>385</v>
      </c>
      <c r="C328" s="14">
        <v>25.36</v>
      </c>
      <c r="D328" s="16">
        <v>42</v>
      </c>
    </row>
    <row r="329" spans="1:4">
      <c r="A329" s="12" t="s">
        <v>1291</v>
      </c>
      <c r="B329" s="14" t="s">
        <v>385</v>
      </c>
      <c r="C329" s="14">
        <v>25.36</v>
      </c>
      <c r="D329" s="16">
        <v>28</v>
      </c>
    </row>
    <row r="330" spans="1:4">
      <c r="A330" s="12" t="s">
        <v>425</v>
      </c>
      <c r="B330" s="14" t="s">
        <v>385</v>
      </c>
      <c r="C330" s="14">
        <v>33.81</v>
      </c>
      <c r="D330" s="16">
        <v>29</v>
      </c>
    </row>
    <row r="331" spans="1:4">
      <c r="A331" s="12" t="s">
        <v>165</v>
      </c>
      <c r="B331" s="14" t="s">
        <v>151</v>
      </c>
      <c r="C331" s="14">
        <v>33.81</v>
      </c>
      <c r="D331" s="16">
        <v>16.5</v>
      </c>
    </row>
    <row r="332" spans="1:4">
      <c r="A332" s="12" t="s">
        <v>1292</v>
      </c>
      <c r="B332" s="14" t="s">
        <v>527</v>
      </c>
      <c r="C332" s="14">
        <v>1</v>
      </c>
      <c r="D332" s="16">
        <v>1.8674999999999999</v>
      </c>
    </row>
    <row r="333" spans="1:4">
      <c r="A333" s="12" t="s">
        <v>243</v>
      </c>
      <c r="B333" s="14" t="s">
        <v>173</v>
      </c>
      <c r="C333" s="14">
        <v>33.81</v>
      </c>
      <c r="D333" s="16">
        <v>10</v>
      </c>
    </row>
    <row r="334" spans="1:4">
      <c r="A334" s="12" t="s">
        <v>1065</v>
      </c>
      <c r="B334" s="14" t="s">
        <v>119</v>
      </c>
      <c r="C334" s="14">
        <v>25.36</v>
      </c>
      <c r="D334" s="16">
        <v>25</v>
      </c>
    </row>
    <row r="335" spans="1:4">
      <c r="A335" s="12" t="s">
        <v>113</v>
      </c>
      <c r="B335" s="14" t="s">
        <v>111</v>
      </c>
      <c r="C335" s="14">
        <v>25.36</v>
      </c>
      <c r="D335" s="16">
        <v>10</v>
      </c>
    </row>
    <row r="336" spans="1:4">
      <c r="A336" s="12" t="s">
        <v>1060</v>
      </c>
      <c r="B336" s="14" t="s">
        <v>111</v>
      </c>
      <c r="C336" s="14">
        <v>33814</v>
      </c>
      <c r="D336" s="16">
        <v>15.09</v>
      </c>
    </row>
    <row r="337" spans="1:4">
      <c r="A337" s="12" t="s">
        <v>115</v>
      </c>
      <c r="B337" s="14" t="s">
        <v>111</v>
      </c>
      <c r="C337" s="14">
        <v>33814</v>
      </c>
      <c r="D337" s="16">
        <v>15.09</v>
      </c>
    </row>
    <row r="338" spans="1:4">
      <c r="A338" s="12" t="s">
        <v>58</v>
      </c>
      <c r="B338" s="14" t="s">
        <v>52</v>
      </c>
      <c r="C338" s="14">
        <v>25.36</v>
      </c>
      <c r="D338" s="16">
        <v>25</v>
      </c>
    </row>
    <row r="339" spans="1:4">
      <c r="A339" s="12" t="s">
        <v>137</v>
      </c>
      <c r="B339" s="14" t="s">
        <v>119</v>
      </c>
      <c r="C339" s="14">
        <v>33.81</v>
      </c>
      <c r="D339" s="16">
        <v>10.86</v>
      </c>
    </row>
    <row r="340" spans="1:4">
      <c r="A340" s="12" t="s">
        <v>1136</v>
      </c>
      <c r="B340" s="14" t="s">
        <v>385</v>
      </c>
      <c r="C340" s="14">
        <v>25.36</v>
      </c>
      <c r="D340" s="16">
        <v>20</v>
      </c>
    </row>
    <row r="341" spans="1:4">
      <c r="A341" s="12" t="s">
        <v>535</v>
      </c>
      <c r="B341" s="14" t="s">
        <v>527</v>
      </c>
      <c r="C341" s="14">
        <v>1</v>
      </c>
      <c r="D341" s="16">
        <v>1.1667000000000001</v>
      </c>
    </row>
    <row r="342" spans="1:4">
      <c r="A342" s="12" t="s">
        <v>537</v>
      </c>
      <c r="B342" s="14" t="s">
        <v>527</v>
      </c>
      <c r="C342" s="14">
        <v>0</v>
      </c>
      <c r="D342" s="16">
        <v>1.2333000000000001</v>
      </c>
    </row>
    <row r="343" spans="1:4">
      <c r="A343" s="12" t="s">
        <v>1293</v>
      </c>
      <c r="B343" s="14" t="s">
        <v>527</v>
      </c>
      <c r="C343" s="14">
        <v>0</v>
      </c>
      <c r="D343" s="16">
        <v>0.92710000000000004</v>
      </c>
    </row>
    <row r="344" spans="1:4">
      <c r="A344" s="12" t="s">
        <v>1174</v>
      </c>
      <c r="B344" s="14" t="s">
        <v>494</v>
      </c>
      <c r="C344" s="14">
        <v>25.36</v>
      </c>
      <c r="D344" s="16">
        <v>45</v>
      </c>
    </row>
    <row r="345" spans="1:4">
      <c r="A345" s="12" t="s">
        <v>504</v>
      </c>
      <c r="B345" s="14" t="s">
        <v>494</v>
      </c>
      <c r="C345" s="14">
        <v>25.36</v>
      </c>
      <c r="D345" s="16">
        <v>48</v>
      </c>
    </row>
    <row r="346" spans="1:4">
      <c r="A346" s="12" t="s">
        <v>1175</v>
      </c>
      <c r="B346" s="14" t="s">
        <v>494</v>
      </c>
      <c r="C346" s="14">
        <v>101.44</v>
      </c>
      <c r="D346" s="16">
        <v>500</v>
      </c>
    </row>
    <row r="347" spans="1:4">
      <c r="A347" s="12" t="s">
        <v>506</v>
      </c>
      <c r="B347" s="14" t="s">
        <v>494</v>
      </c>
      <c r="C347" s="14">
        <v>25.36</v>
      </c>
      <c r="D347" s="16">
        <v>70</v>
      </c>
    </row>
    <row r="348" spans="1:4">
      <c r="A348" s="12" t="s">
        <v>1176</v>
      </c>
      <c r="B348" s="14" t="s">
        <v>494</v>
      </c>
      <c r="C348" s="14">
        <v>25.36</v>
      </c>
      <c r="D348" s="16">
        <v>49</v>
      </c>
    </row>
    <row r="349" spans="1:4">
      <c r="A349" s="12" t="s">
        <v>60</v>
      </c>
      <c r="B349" s="14" t="s">
        <v>52</v>
      </c>
      <c r="C349" s="14">
        <v>33.81</v>
      </c>
      <c r="D349" s="16">
        <v>5.65</v>
      </c>
    </row>
    <row r="350" spans="1:4">
      <c r="A350" s="12" t="s">
        <v>483</v>
      </c>
      <c r="B350" s="14" t="s">
        <v>465</v>
      </c>
      <c r="C350" s="14">
        <v>33.81</v>
      </c>
      <c r="D350" s="16">
        <v>17</v>
      </c>
    </row>
    <row r="351" spans="1:4">
      <c r="A351" s="12" t="s">
        <v>1192</v>
      </c>
      <c r="B351" s="14" t="s">
        <v>1190</v>
      </c>
      <c r="C351" s="14">
        <v>640</v>
      </c>
      <c r="D351" s="16">
        <v>85.6</v>
      </c>
    </row>
    <row r="352" spans="1:4">
      <c r="A352" s="12" t="s">
        <v>169</v>
      </c>
      <c r="B352" s="14" t="s">
        <v>151</v>
      </c>
      <c r="C352" s="14">
        <v>33.81</v>
      </c>
      <c r="D352" s="16">
        <v>10</v>
      </c>
    </row>
    <row r="353" spans="1:4">
      <c r="A353" s="12" t="s">
        <v>563</v>
      </c>
      <c r="B353" s="14" t="s">
        <v>549</v>
      </c>
      <c r="C353" s="14">
        <v>0</v>
      </c>
      <c r="D353" s="16">
        <v>1.4458</v>
      </c>
    </row>
    <row r="354" spans="1:4">
      <c r="A354" s="12" t="s">
        <v>356</v>
      </c>
      <c r="B354" s="14" t="s">
        <v>277</v>
      </c>
      <c r="C354" s="14">
        <v>33.81</v>
      </c>
      <c r="D354" s="16">
        <v>10</v>
      </c>
    </row>
    <row r="355" spans="1:4">
      <c r="A355" s="12" t="s">
        <v>101</v>
      </c>
      <c r="B355" s="14" t="s">
        <v>69</v>
      </c>
      <c r="C355" s="14">
        <v>25360.5</v>
      </c>
      <c r="D355" s="16">
        <v>10</v>
      </c>
    </row>
    <row r="356" spans="1:4">
      <c r="A356" s="12" t="s">
        <v>1047</v>
      </c>
      <c r="B356" s="14" t="s">
        <v>52</v>
      </c>
      <c r="C356" s="14">
        <v>25.36</v>
      </c>
      <c r="D356" s="16">
        <v>35</v>
      </c>
    </row>
    <row r="357" spans="1:4">
      <c r="A357" s="12" t="s">
        <v>539</v>
      </c>
      <c r="B357" s="14" t="s">
        <v>527</v>
      </c>
      <c r="C357" s="14">
        <v>0</v>
      </c>
      <c r="D357" s="16">
        <v>1.8895999999999999</v>
      </c>
    </row>
    <row r="358" spans="1:4">
      <c r="A358" s="12" t="s">
        <v>485</v>
      </c>
      <c r="B358" s="14" t="s">
        <v>465</v>
      </c>
      <c r="C358" s="14">
        <v>25.36</v>
      </c>
      <c r="D358" s="16">
        <v>38.549999999999997</v>
      </c>
    </row>
    <row r="359" spans="1:4">
      <c r="A359" s="12" t="s">
        <v>1137</v>
      </c>
      <c r="B359" s="14" t="s">
        <v>385</v>
      </c>
      <c r="C359" s="14">
        <v>33.81</v>
      </c>
      <c r="D359" s="16">
        <v>25</v>
      </c>
    </row>
    <row r="360" spans="1:4">
      <c r="A360" s="12" t="s">
        <v>427</v>
      </c>
      <c r="B360" s="14" t="s">
        <v>385</v>
      </c>
      <c r="C360" s="14">
        <v>33.81</v>
      </c>
      <c r="D360" s="16">
        <v>9.9941999999999993</v>
      </c>
    </row>
    <row r="361" spans="1:4">
      <c r="A361" s="12" t="s">
        <v>1142</v>
      </c>
      <c r="B361" s="14" t="s">
        <v>1141</v>
      </c>
      <c r="C361" s="14">
        <v>33.81</v>
      </c>
      <c r="D361" s="16">
        <v>30</v>
      </c>
    </row>
    <row r="362" spans="1:4">
      <c r="A362" s="12" t="s">
        <v>1149</v>
      </c>
      <c r="B362" s="14" t="s">
        <v>465</v>
      </c>
      <c r="C362" s="14">
        <v>33.81</v>
      </c>
      <c r="D362" s="16">
        <v>10</v>
      </c>
    </row>
    <row r="363" spans="1:4">
      <c r="A363" s="12" t="s">
        <v>1294</v>
      </c>
      <c r="B363" s="14" t="s">
        <v>549</v>
      </c>
      <c r="C363" s="14">
        <v>0</v>
      </c>
      <c r="D363" s="16">
        <v>1.4458</v>
      </c>
    </row>
    <row r="364" spans="1:4">
      <c r="A364" s="12" t="s">
        <v>1295</v>
      </c>
      <c r="B364" s="14" t="s">
        <v>451</v>
      </c>
      <c r="C364" s="14">
        <v>33.81</v>
      </c>
      <c r="D364" s="16">
        <v>30</v>
      </c>
    </row>
    <row r="365" spans="1:4">
      <c r="A365" s="12" t="s">
        <v>245</v>
      </c>
      <c r="B365" s="14" t="s">
        <v>173</v>
      </c>
      <c r="C365" s="14">
        <v>25.36</v>
      </c>
      <c r="D365" s="16">
        <v>43.99</v>
      </c>
    </row>
    <row r="366" spans="1:4">
      <c r="A366" s="12" t="s">
        <v>1104</v>
      </c>
      <c r="B366" s="14" t="s">
        <v>173</v>
      </c>
      <c r="C366" s="14">
        <v>25.36</v>
      </c>
      <c r="D366" s="16">
        <v>20</v>
      </c>
    </row>
    <row r="367" spans="1:4">
      <c r="A367" s="12" t="s">
        <v>1055</v>
      </c>
      <c r="B367" s="14" t="s">
        <v>69</v>
      </c>
      <c r="C367" s="14">
        <v>33.81</v>
      </c>
      <c r="D367" s="16">
        <v>22</v>
      </c>
    </row>
    <row r="368" spans="1:4">
      <c r="A368" s="12" t="s">
        <v>1056</v>
      </c>
      <c r="B368" s="14" t="s">
        <v>69</v>
      </c>
      <c r="C368" s="14">
        <v>33.81</v>
      </c>
      <c r="D368" s="16">
        <v>20</v>
      </c>
    </row>
    <row r="369" spans="1:4">
      <c r="A369" s="12" t="s">
        <v>1105</v>
      </c>
      <c r="B369" s="14" t="s">
        <v>173</v>
      </c>
      <c r="C369" s="14">
        <v>25.36</v>
      </c>
      <c r="D369" s="16">
        <v>48.99</v>
      </c>
    </row>
    <row r="370" spans="1:4">
      <c r="A370" s="12" t="s">
        <v>247</v>
      </c>
      <c r="B370" s="14" t="s">
        <v>173</v>
      </c>
      <c r="C370" s="14">
        <v>25.36</v>
      </c>
      <c r="D370" s="16">
        <v>118.99</v>
      </c>
    </row>
    <row r="371" spans="1:4">
      <c r="A371" s="12" t="s">
        <v>249</v>
      </c>
      <c r="B371" s="14" t="s">
        <v>173</v>
      </c>
      <c r="C371" s="14">
        <v>25.36</v>
      </c>
      <c r="D371" s="16">
        <v>150</v>
      </c>
    </row>
    <row r="372" spans="1:4">
      <c r="A372" s="12" t="s">
        <v>1106</v>
      </c>
      <c r="B372" s="14" t="s">
        <v>173</v>
      </c>
      <c r="C372" s="14">
        <v>25.36</v>
      </c>
      <c r="D372" s="16">
        <v>86.67</v>
      </c>
    </row>
    <row r="373" spans="1:4">
      <c r="A373" s="12" t="s">
        <v>251</v>
      </c>
      <c r="B373" s="14" t="s">
        <v>173</v>
      </c>
      <c r="C373" s="14">
        <v>25.36</v>
      </c>
      <c r="D373" s="16">
        <v>3.59</v>
      </c>
    </row>
    <row r="374" spans="1:4">
      <c r="A374" s="12" t="s">
        <v>253</v>
      </c>
      <c r="B374" s="14" t="s">
        <v>173</v>
      </c>
      <c r="C374" s="14">
        <v>25.36</v>
      </c>
      <c r="D374" s="16">
        <v>27</v>
      </c>
    </row>
    <row r="375" spans="1:4">
      <c r="A375" s="12" t="s">
        <v>1296</v>
      </c>
      <c r="B375" s="14" t="s">
        <v>173</v>
      </c>
      <c r="C375" s="14">
        <v>59.17</v>
      </c>
      <c r="D375" s="16">
        <v>38.49</v>
      </c>
    </row>
    <row r="376" spans="1:4">
      <c r="A376" s="12" t="s">
        <v>139</v>
      </c>
      <c r="B376" s="14" t="s">
        <v>119</v>
      </c>
      <c r="C376" s="14">
        <v>33.81</v>
      </c>
      <c r="D376" s="16">
        <v>9.9941999999999993</v>
      </c>
    </row>
    <row r="377" spans="1:4">
      <c r="A377" s="12" t="s">
        <v>1066</v>
      </c>
      <c r="B377" s="14" t="s">
        <v>119</v>
      </c>
      <c r="C377" s="14">
        <v>33.81</v>
      </c>
      <c r="D377" s="16">
        <v>10</v>
      </c>
    </row>
    <row r="378" spans="1:4">
      <c r="A378" s="12" t="s">
        <v>1193</v>
      </c>
      <c r="B378" s="14" t="s">
        <v>1190</v>
      </c>
      <c r="C378" s="14">
        <v>640</v>
      </c>
      <c r="D378" s="16">
        <v>85.6</v>
      </c>
    </row>
    <row r="379" spans="1:4">
      <c r="A379" s="12" t="s">
        <v>1177</v>
      </c>
      <c r="B379" s="14" t="s">
        <v>494</v>
      </c>
      <c r="C379" s="14">
        <v>25.36</v>
      </c>
      <c r="D379" s="16">
        <v>40</v>
      </c>
    </row>
    <row r="380" spans="1:4">
      <c r="A380" s="12" t="s">
        <v>508</v>
      </c>
      <c r="B380" s="14" t="s">
        <v>494</v>
      </c>
      <c r="C380" s="14">
        <v>25.36</v>
      </c>
      <c r="D380" s="16">
        <v>334.99329999999998</v>
      </c>
    </row>
    <row r="381" spans="1:4">
      <c r="A381" s="12" t="s">
        <v>1178</v>
      </c>
      <c r="B381" s="14" t="s">
        <v>494</v>
      </c>
      <c r="C381" s="14">
        <v>101.44</v>
      </c>
      <c r="D381" s="16">
        <v>400</v>
      </c>
    </row>
    <row r="382" spans="1:4">
      <c r="A382" s="12" t="s">
        <v>1179</v>
      </c>
      <c r="B382" s="14" t="s">
        <v>494</v>
      </c>
      <c r="C382" s="14">
        <v>202.88</v>
      </c>
      <c r="D382" s="16">
        <v>7574</v>
      </c>
    </row>
    <row r="383" spans="1:4">
      <c r="A383" s="12" t="s">
        <v>510</v>
      </c>
      <c r="B383" s="14" t="s">
        <v>494</v>
      </c>
      <c r="C383" s="14">
        <v>50.72</v>
      </c>
      <c r="D383" s="16">
        <v>961.42</v>
      </c>
    </row>
    <row r="384" spans="1:4">
      <c r="A384" s="12" t="s">
        <v>1297</v>
      </c>
      <c r="B384" s="14" t="s">
        <v>494</v>
      </c>
      <c r="C384" s="14">
        <v>25.36</v>
      </c>
      <c r="D384" s="16">
        <v>32</v>
      </c>
    </row>
    <row r="385" spans="1:4">
      <c r="A385" s="12" t="s">
        <v>512</v>
      </c>
      <c r="B385" s="14" t="s">
        <v>494</v>
      </c>
      <c r="C385" s="14">
        <v>25.36</v>
      </c>
      <c r="D385" s="16">
        <v>76.293300000000002</v>
      </c>
    </row>
    <row r="386" spans="1:4">
      <c r="A386" s="12" t="s">
        <v>358</v>
      </c>
      <c r="B386" s="14" t="s">
        <v>277</v>
      </c>
      <c r="C386" s="14">
        <v>33.81</v>
      </c>
      <c r="D386" s="16">
        <v>10</v>
      </c>
    </row>
    <row r="387" spans="1:4">
      <c r="A387" s="12" t="s">
        <v>360</v>
      </c>
      <c r="B387" s="14" t="s">
        <v>277</v>
      </c>
      <c r="C387" s="14">
        <v>33.81</v>
      </c>
      <c r="D387" s="16">
        <v>6.49</v>
      </c>
    </row>
    <row r="388" spans="1:4">
      <c r="A388" s="12" t="s">
        <v>362</v>
      </c>
      <c r="B388" s="14" t="s">
        <v>277</v>
      </c>
      <c r="C388" s="14">
        <v>25.36</v>
      </c>
      <c r="D388" s="16">
        <v>10</v>
      </c>
    </row>
    <row r="389" spans="1:4">
      <c r="A389" s="12" t="s">
        <v>364</v>
      </c>
      <c r="B389" s="14" t="s">
        <v>277</v>
      </c>
      <c r="C389" s="14">
        <v>33.81</v>
      </c>
      <c r="D389" s="16">
        <v>10.99</v>
      </c>
    </row>
    <row r="390" spans="1:4">
      <c r="A390" s="12" t="s">
        <v>1119</v>
      </c>
      <c r="B390" s="14" t="s">
        <v>277</v>
      </c>
      <c r="C390" s="14">
        <v>33.81</v>
      </c>
      <c r="D390" s="16">
        <v>6.49</v>
      </c>
    </row>
    <row r="391" spans="1:4">
      <c r="A391" s="12" t="s">
        <v>366</v>
      </c>
      <c r="B391" s="14" t="s">
        <v>277</v>
      </c>
      <c r="C391" s="14">
        <v>33.81</v>
      </c>
      <c r="D391" s="16">
        <v>11.9933</v>
      </c>
    </row>
    <row r="392" spans="1:4">
      <c r="A392" s="12" t="s">
        <v>367</v>
      </c>
      <c r="B392" s="14" t="s">
        <v>277</v>
      </c>
      <c r="C392" s="14">
        <v>25.36</v>
      </c>
      <c r="D392" s="16">
        <v>8</v>
      </c>
    </row>
    <row r="393" spans="1:4">
      <c r="A393" s="12" t="s">
        <v>369</v>
      </c>
      <c r="B393" s="14" t="s">
        <v>277</v>
      </c>
      <c r="C393" s="14">
        <v>33.81</v>
      </c>
      <c r="D393" s="16">
        <v>8.9932999999999996</v>
      </c>
    </row>
    <row r="394" spans="1:4">
      <c r="A394" s="12" t="s">
        <v>1298</v>
      </c>
      <c r="B394" s="14" t="s">
        <v>277</v>
      </c>
      <c r="C394" s="14">
        <v>33.81</v>
      </c>
      <c r="D394" s="16">
        <v>30</v>
      </c>
    </row>
    <row r="395" spans="1:4">
      <c r="A395" s="12" t="s">
        <v>1194</v>
      </c>
      <c r="B395" s="14" t="s">
        <v>1190</v>
      </c>
      <c r="C395" s="14">
        <v>384</v>
      </c>
      <c r="D395" s="16">
        <v>90</v>
      </c>
    </row>
    <row r="396" spans="1:4">
      <c r="A396" s="12" t="s">
        <v>1195</v>
      </c>
      <c r="B396" s="14" t="s">
        <v>1190</v>
      </c>
      <c r="C396" s="14">
        <v>640</v>
      </c>
      <c r="D396" s="16">
        <v>90</v>
      </c>
    </row>
    <row r="397" spans="1:4">
      <c r="A397" s="12" t="s">
        <v>1299</v>
      </c>
      <c r="B397" s="14" t="s">
        <v>277</v>
      </c>
      <c r="C397" s="14">
        <v>33.81</v>
      </c>
      <c r="D397" s="16">
        <v>10</v>
      </c>
    </row>
    <row r="398" spans="1:4">
      <c r="A398" s="12" t="s">
        <v>1300</v>
      </c>
      <c r="B398" s="14" t="s">
        <v>277</v>
      </c>
      <c r="C398" s="14">
        <v>33.81</v>
      </c>
      <c r="D398" s="16">
        <v>12.9933</v>
      </c>
    </row>
    <row r="399" spans="1:4">
      <c r="A399" s="12" t="s">
        <v>459</v>
      </c>
      <c r="B399" s="14" t="s">
        <v>451</v>
      </c>
      <c r="C399" s="14">
        <v>33.81</v>
      </c>
      <c r="D399" s="16">
        <v>15</v>
      </c>
    </row>
    <row r="400" spans="1:4">
      <c r="A400" s="12" t="s">
        <v>1301</v>
      </c>
      <c r="B400" s="14" t="s">
        <v>1190</v>
      </c>
      <c r="C400" s="14">
        <v>384</v>
      </c>
      <c r="D400" s="16">
        <v>80</v>
      </c>
    </row>
    <row r="401" spans="1:4">
      <c r="A401" s="12" t="s">
        <v>1057</v>
      </c>
      <c r="B401" s="14" t="s">
        <v>69</v>
      </c>
      <c r="C401" s="14">
        <v>25.36</v>
      </c>
      <c r="D401" s="16">
        <v>10</v>
      </c>
    </row>
    <row r="402" spans="1:4">
      <c r="A402" s="12" t="s">
        <v>141</v>
      </c>
      <c r="B402" s="14" t="s">
        <v>119</v>
      </c>
      <c r="C402" s="14">
        <v>25.36</v>
      </c>
      <c r="D402" s="16">
        <v>11</v>
      </c>
    </row>
    <row r="403" spans="1:4">
      <c r="A403" s="12" t="s">
        <v>1067</v>
      </c>
      <c r="B403" s="14" t="s">
        <v>119</v>
      </c>
      <c r="C403" s="14">
        <v>33.81</v>
      </c>
      <c r="D403" s="16">
        <v>9</v>
      </c>
    </row>
    <row r="404" spans="1:4">
      <c r="A404" s="12" t="s">
        <v>143</v>
      </c>
      <c r="B404" s="14" t="s">
        <v>119</v>
      </c>
      <c r="C404" s="14">
        <v>25.36</v>
      </c>
      <c r="D404" s="16">
        <v>10</v>
      </c>
    </row>
    <row r="405" spans="1:4">
      <c r="A405" s="12" t="s">
        <v>599</v>
      </c>
      <c r="B405" s="14" t="s">
        <v>597</v>
      </c>
      <c r="C405" s="14">
        <v>0</v>
      </c>
      <c r="D405" s="16">
        <v>1.7854000000000001</v>
      </c>
    </row>
    <row r="406" spans="1:4">
      <c r="A406" s="12" t="s">
        <v>601</v>
      </c>
      <c r="B406" s="14" t="s">
        <v>597</v>
      </c>
      <c r="C406" s="14">
        <v>0</v>
      </c>
      <c r="D406" s="16">
        <v>1.7854000000000001</v>
      </c>
    </row>
    <row r="407" spans="1:4">
      <c r="A407" s="12" t="s">
        <v>603</v>
      </c>
      <c r="B407" s="14" t="s">
        <v>597</v>
      </c>
      <c r="C407" s="14">
        <v>0</v>
      </c>
      <c r="D407" s="16">
        <v>1.7854000000000001</v>
      </c>
    </row>
    <row r="408" spans="1:4">
      <c r="A408" s="12" t="s">
        <v>605</v>
      </c>
      <c r="B408" s="14" t="s">
        <v>597</v>
      </c>
      <c r="C408" s="14">
        <v>0</v>
      </c>
      <c r="D408" s="16">
        <v>1.79</v>
      </c>
    </row>
    <row r="409" spans="1:4">
      <c r="A409" s="12" t="s">
        <v>607</v>
      </c>
      <c r="B409" s="14" t="s">
        <v>597</v>
      </c>
      <c r="C409" s="14">
        <v>0</v>
      </c>
      <c r="D409" s="16">
        <v>1.79</v>
      </c>
    </row>
    <row r="410" spans="1:4">
      <c r="A410" s="12" t="s">
        <v>609</v>
      </c>
      <c r="B410" s="14" t="s">
        <v>597</v>
      </c>
      <c r="C410" s="14">
        <v>0</v>
      </c>
      <c r="D410" s="16">
        <v>1.7854000000000001</v>
      </c>
    </row>
    <row r="411" spans="1:4">
      <c r="A411" s="12" t="s">
        <v>461</v>
      </c>
      <c r="B411" s="14" t="s">
        <v>451</v>
      </c>
      <c r="C411" s="14">
        <v>25.36</v>
      </c>
      <c r="D411" s="16">
        <v>54.25</v>
      </c>
    </row>
    <row r="412" spans="1:4">
      <c r="A412" s="12" t="s">
        <v>48</v>
      </c>
      <c r="B412" s="14" t="s">
        <v>40</v>
      </c>
      <c r="C412" s="14">
        <v>25.36</v>
      </c>
      <c r="D412" s="16">
        <v>3096</v>
      </c>
    </row>
    <row r="413" spans="1:4">
      <c r="A413" s="12" t="s">
        <v>50</v>
      </c>
      <c r="B413" s="14" t="s">
        <v>40</v>
      </c>
      <c r="C413" s="14">
        <v>33.81</v>
      </c>
      <c r="D413" s="16">
        <v>42</v>
      </c>
    </row>
    <row r="414" spans="1:4">
      <c r="A414" s="12" t="s">
        <v>1044</v>
      </c>
      <c r="B414" s="14" t="s">
        <v>40</v>
      </c>
      <c r="C414" s="14">
        <v>25.36</v>
      </c>
      <c r="D414" s="16">
        <v>42</v>
      </c>
    </row>
    <row r="415" spans="1:4">
      <c r="A415" s="12" t="s">
        <v>1138</v>
      </c>
      <c r="B415" s="14" t="s">
        <v>385</v>
      </c>
      <c r="C415" s="14">
        <v>25.36</v>
      </c>
      <c r="D415" s="16">
        <v>23.99</v>
      </c>
    </row>
    <row r="416" spans="1:4">
      <c r="A416" s="12" t="s">
        <v>1180</v>
      </c>
      <c r="B416" s="14" t="s">
        <v>494</v>
      </c>
      <c r="C416" s="14">
        <v>25.36</v>
      </c>
      <c r="D416" s="16">
        <v>295</v>
      </c>
    </row>
    <row r="417" spans="1:4">
      <c r="A417" s="12" t="s">
        <v>1181</v>
      </c>
      <c r="B417" s="14" t="s">
        <v>494</v>
      </c>
      <c r="C417" s="14">
        <v>25.36</v>
      </c>
      <c r="D417" s="16">
        <v>477</v>
      </c>
    </row>
    <row r="418" spans="1:4">
      <c r="A418" s="12" t="s">
        <v>1302</v>
      </c>
      <c r="B418" s="14" t="s">
        <v>52</v>
      </c>
      <c r="C418" s="14">
        <v>25.36</v>
      </c>
      <c r="D418" s="16">
        <v>27</v>
      </c>
    </row>
    <row r="419" spans="1:4">
      <c r="A419" s="12" t="s">
        <v>1303</v>
      </c>
      <c r="B419" s="14" t="s">
        <v>69</v>
      </c>
      <c r="C419" s="14">
        <v>25.36</v>
      </c>
      <c r="D419" s="16">
        <v>14</v>
      </c>
    </row>
    <row r="420" spans="1:4">
      <c r="A420" s="12" t="s">
        <v>103</v>
      </c>
      <c r="B420" s="14" t="s">
        <v>69</v>
      </c>
      <c r="C420" s="14">
        <v>25.36</v>
      </c>
      <c r="D420" s="16">
        <v>24.67</v>
      </c>
    </row>
    <row r="421" spans="1:4">
      <c r="A421" s="12" t="s">
        <v>1304</v>
      </c>
      <c r="B421" s="14" t="s">
        <v>1157</v>
      </c>
      <c r="C421" s="14">
        <v>25.36</v>
      </c>
      <c r="D421" s="16">
        <v>12</v>
      </c>
    </row>
    <row r="422" spans="1:4">
      <c r="A422" s="12" t="s">
        <v>171</v>
      </c>
      <c r="B422" s="14" t="s">
        <v>151</v>
      </c>
      <c r="C422" s="14">
        <v>33.81</v>
      </c>
      <c r="D422" s="16">
        <v>20</v>
      </c>
    </row>
    <row r="423" spans="1:4">
      <c r="A423" s="12" t="s">
        <v>105</v>
      </c>
      <c r="B423" s="14" t="s">
        <v>69</v>
      </c>
      <c r="C423" s="14">
        <v>33.81</v>
      </c>
      <c r="D423" s="16">
        <v>31.5</v>
      </c>
    </row>
    <row r="424" spans="1:4">
      <c r="A424" s="12" t="s">
        <v>1305</v>
      </c>
      <c r="B424" s="14" t="s">
        <v>489</v>
      </c>
      <c r="C424" s="14">
        <v>25.36</v>
      </c>
      <c r="D424" s="16">
        <v>9</v>
      </c>
    </row>
    <row r="425" spans="1:4">
      <c r="A425" s="12" t="s">
        <v>1306</v>
      </c>
      <c r="B425" s="14" t="s">
        <v>527</v>
      </c>
      <c r="C425" s="14">
        <v>1</v>
      </c>
      <c r="D425" s="16">
        <v>1.25</v>
      </c>
    </row>
    <row r="426" spans="1:4">
      <c r="A426" s="12" t="s">
        <v>1307</v>
      </c>
      <c r="B426" s="14" t="s">
        <v>527</v>
      </c>
      <c r="C426" s="14">
        <v>1</v>
      </c>
      <c r="D426" s="16">
        <v>1.2</v>
      </c>
    </row>
    <row r="427" spans="1:4">
      <c r="A427" s="12" t="s">
        <v>1308</v>
      </c>
      <c r="B427" s="14" t="s">
        <v>173</v>
      </c>
      <c r="C427" s="14">
        <v>25.36</v>
      </c>
      <c r="D427" s="16">
        <v>20</v>
      </c>
    </row>
    <row r="428" spans="1:4">
      <c r="A428" s="12" t="s">
        <v>1309</v>
      </c>
      <c r="B428" s="14" t="s">
        <v>173</v>
      </c>
      <c r="C428" s="14">
        <v>25.36</v>
      </c>
      <c r="D428" s="16">
        <v>25</v>
      </c>
    </row>
    <row r="429" spans="1:4">
      <c r="A429" s="12" t="s">
        <v>1310</v>
      </c>
      <c r="B429" s="14" t="s">
        <v>173</v>
      </c>
      <c r="C429" s="14">
        <v>25.36</v>
      </c>
      <c r="D429" s="16">
        <v>10</v>
      </c>
    </row>
    <row r="430" spans="1:4">
      <c r="A430" s="12" t="s">
        <v>255</v>
      </c>
      <c r="B430" s="14" t="s">
        <v>173</v>
      </c>
      <c r="C430" s="14">
        <v>33814</v>
      </c>
      <c r="D430" s="16">
        <v>28</v>
      </c>
    </row>
    <row r="431" spans="1:4">
      <c r="A431" s="12" t="s">
        <v>257</v>
      </c>
      <c r="B431" s="14" t="s">
        <v>173</v>
      </c>
      <c r="C431" s="14">
        <v>33.81</v>
      </c>
      <c r="D431" s="16">
        <v>21.994199999999999</v>
      </c>
    </row>
    <row r="432" spans="1:4">
      <c r="A432" s="12" t="s">
        <v>1311</v>
      </c>
      <c r="B432" s="14" t="s">
        <v>173</v>
      </c>
      <c r="C432" s="14">
        <v>25.36</v>
      </c>
      <c r="D432" s="16">
        <v>10</v>
      </c>
    </row>
    <row r="433" spans="1:4">
      <c r="A433" s="12" t="s">
        <v>259</v>
      </c>
      <c r="B433" s="14" t="s">
        <v>173</v>
      </c>
      <c r="C433" s="14">
        <v>33.81</v>
      </c>
      <c r="D433" s="16">
        <v>26</v>
      </c>
    </row>
    <row r="434" spans="1:4">
      <c r="A434" s="12" t="s">
        <v>261</v>
      </c>
      <c r="B434" s="14" t="s">
        <v>173</v>
      </c>
      <c r="C434" s="14">
        <v>33.81</v>
      </c>
      <c r="D434" s="16">
        <v>9.9932999999999996</v>
      </c>
    </row>
    <row r="435" spans="1:4">
      <c r="A435" s="12" t="s">
        <v>263</v>
      </c>
      <c r="B435" s="14" t="s">
        <v>173</v>
      </c>
      <c r="C435" s="14">
        <v>25.36</v>
      </c>
      <c r="D435" s="16">
        <v>7.5</v>
      </c>
    </row>
    <row r="436" spans="1:4">
      <c r="A436" s="12" t="s">
        <v>1196</v>
      </c>
      <c r="B436" s="14" t="s">
        <v>1190</v>
      </c>
      <c r="C436" s="14">
        <v>384</v>
      </c>
      <c r="D436" s="16">
        <v>57.25</v>
      </c>
    </row>
    <row r="437" spans="1:4">
      <c r="A437" s="12" t="s">
        <v>1197</v>
      </c>
      <c r="B437" s="14" t="s">
        <v>1190</v>
      </c>
      <c r="C437" s="14">
        <v>384</v>
      </c>
      <c r="D437" s="16">
        <v>57.25</v>
      </c>
    </row>
    <row r="438" spans="1:4">
      <c r="A438" s="12" t="s">
        <v>62</v>
      </c>
      <c r="B438" s="14" t="s">
        <v>52</v>
      </c>
      <c r="C438" s="14">
        <v>33.81</v>
      </c>
      <c r="D438" s="16">
        <v>8.99</v>
      </c>
    </row>
    <row r="439" spans="1:4">
      <c r="A439" s="12" t="s">
        <v>449</v>
      </c>
      <c r="B439" s="14" t="s">
        <v>439</v>
      </c>
      <c r="C439" s="14">
        <v>33.81</v>
      </c>
      <c r="D439" s="16">
        <v>14.142899999999999</v>
      </c>
    </row>
    <row r="440" spans="1:4">
      <c r="A440" s="12" t="s">
        <v>1312</v>
      </c>
      <c r="B440" s="14" t="s">
        <v>522</v>
      </c>
      <c r="C440" s="14">
        <v>25.36</v>
      </c>
      <c r="D440" s="16">
        <v>9</v>
      </c>
    </row>
    <row r="441" spans="1:4">
      <c r="A441" s="12" t="s">
        <v>107</v>
      </c>
      <c r="B441" s="14" t="s">
        <v>69</v>
      </c>
      <c r="C441" s="14">
        <v>33.81</v>
      </c>
      <c r="D441" s="16">
        <v>20</v>
      </c>
    </row>
    <row r="442" spans="1:4">
      <c r="A442" s="12" t="s">
        <v>371</v>
      </c>
      <c r="B442" s="14" t="s">
        <v>277</v>
      </c>
      <c r="C442" s="14">
        <v>33.81</v>
      </c>
      <c r="D442" s="16">
        <v>19.989999999999998</v>
      </c>
    </row>
    <row r="443" spans="1:4">
      <c r="A443" s="12" t="s">
        <v>463</v>
      </c>
      <c r="B443" s="14" t="s">
        <v>451</v>
      </c>
      <c r="C443" s="14">
        <v>33.81</v>
      </c>
      <c r="D443" s="16">
        <v>14</v>
      </c>
    </row>
    <row r="444" spans="1:4">
      <c r="A444" s="12" t="s">
        <v>1313</v>
      </c>
      <c r="B444" s="14" t="s">
        <v>277</v>
      </c>
      <c r="C444" s="14">
        <v>25.36</v>
      </c>
      <c r="D444" s="16">
        <v>10</v>
      </c>
    </row>
    <row r="445" spans="1:4">
      <c r="A445" s="12" t="s">
        <v>1121</v>
      </c>
      <c r="B445" s="14" t="s">
        <v>277</v>
      </c>
      <c r="C445" s="14">
        <v>25.36</v>
      </c>
      <c r="D445" s="16">
        <v>10</v>
      </c>
    </row>
    <row r="446" spans="1:4">
      <c r="A446" s="12" t="s">
        <v>1058</v>
      </c>
      <c r="B446" s="14" t="s">
        <v>69</v>
      </c>
      <c r="C446" s="14">
        <v>25.36</v>
      </c>
      <c r="D446" s="16">
        <v>27</v>
      </c>
    </row>
    <row r="447" spans="1:4">
      <c r="A447" s="12" t="s">
        <v>1107</v>
      </c>
      <c r="B447" s="14" t="s">
        <v>173</v>
      </c>
      <c r="C447" s="14">
        <v>25.36</v>
      </c>
      <c r="D447" s="16">
        <v>35.799999999999997</v>
      </c>
    </row>
    <row r="448" spans="1:4">
      <c r="A448" s="12" t="s">
        <v>145</v>
      </c>
      <c r="B448" s="14" t="s">
        <v>119</v>
      </c>
      <c r="C448" s="14">
        <v>33.81</v>
      </c>
      <c r="D448" s="16">
        <v>9</v>
      </c>
    </row>
    <row r="449" spans="1:4">
      <c r="A449" s="12" t="s">
        <v>429</v>
      </c>
      <c r="B449" s="14" t="s">
        <v>385</v>
      </c>
      <c r="C449" s="14">
        <v>33.81</v>
      </c>
      <c r="D449" s="16">
        <v>19.989999999999998</v>
      </c>
    </row>
    <row r="450" spans="1:4">
      <c r="A450" s="12" t="s">
        <v>431</v>
      </c>
      <c r="B450" s="14" t="s">
        <v>385</v>
      </c>
      <c r="C450" s="14">
        <v>25.36</v>
      </c>
      <c r="D450" s="16">
        <v>25</v>
      </c>
    </row>
    <row r="451" spans="1:4">
      <c r="A451" s="12" t="s">
        <v>109</v>
      </c>
      <c r="B451" s="14" t="s">
        <v>69</v>
      </c>
      <c r="C451" s="14">
        <v>25.36</v>
      </c>
      <c r="D451" s="16">
        <v>27.993300000000001</v>
      </c>
    </row>
    <row r="452" spans="1:4">
      <c r="A452" s="12" t="s">
        <v>1198</v>
      </c>
      <c r="B452" s="14" t="s">
        <v>1190</v>
      </c>
      <c r="C452" s="14">
        <v>640</v>
      </c>
      <c r="D452" s="16">
        <v>80</v>
      </c>
    </row>
    <row r="453" spans="1:4">
      <c r="A453" s="12" t="s">
        <v>565</v>
      </c>
      <c r="B453" s="14" t="s">
        <v>549</v>
      </c>
      <c r="C453" s="14">
        <v>0</v>
      </c>
      <c r="D453" s="16">
        <v>1.2292000000000001</v>
      </c>
    </row>
    <row r="454" spans="1:4">
      <c r="A454" s="12" t="s">
        <v>1314</v>
      </c>
      <c r="B454" s="14" t="s">
        <v>277</v>
      </c>
      <c r="C454" s="14">
        <v>33.81</v>
      </c>
      <c r="D454" s="16">
        <v>19.989999999999998</v>
      </c>
    </row>
    <row r="455" spans="1:4">
      <c r="A455" s="12" t="s">
        <v>1122</v>
      </c>
      <c r="B455" s="14" t="s">
        <v>277</v>
      </c>
      <c r="C455" s="14">
        <v>33.81</v>
      </c>
      <c r="D455" s="16">
        <v>40.003300000000003</v>
      </c>
    </row>
    <row r="456" spans="1:4">
      <c r="A456" s="12" t="s">
        <v>1123</v>
      </c>
      <c r="B456" s="14" t="s">
        <v>277</v>
      </c>
      <c r="C456" s="14">
        <v>0.06</v>
      </c>
      <c r="D456" s="16">
        <v>60</v>
      </c>
    </row>
    <row r="457" spans="1:4">
      <c r="A457" s="12" t="s">
        <v>1124</v>
      </c>
      <c r="B457" s="14" t="s">
        <v>277</v>
      </c>
      <c r="C457" s="14">
        <v>33.81</v>
      </c>
      <c r="D457" s="16">
        <v>19.989999999999998</v>
      </c>
    </row>
    <row r="458" spans="1:4">
      <c r="A458" s="12" t="s">
        <v>433</v>
      </c>
      <c r="B458" s="14" t="s">
        <v>385</v>
      </c>
      <c r="C458" s="14">
        <v>25.36</v>
      </c>
      <c r="D458" s="16">
        <v>47</v>
      </c>
    </row>
    <row r="459" spans="1:4">
      <c r="A459" s="12" t="s">
        <v>1068</v>
      </c>
      <c r="B459" s="14" t="s">
        <v>119</v>
      </c>
      <c r="C459" s="14">
        <v>33.81</v>
      </c>
      <c r="D459" s="16">
        <v>9</v>
      </c>
    </row>
    <row r="460" spans="1:4">
      <c r="A460" s="12" t="s">
        <v>1315</v>
      </c>
      <c r="B460" s="14" t="s">
        <v>527</v>
      </c>
      <c r="C460" s="14">
        <v>1</v>
      </c>
      <c r="D460" s="16">
        <v>1.25</v>
      </c>
    </row>
    <row r="461" spans="1:4">
      <c r="A461" s="12" t="s">
        <v>1150</v>
      </c>
      <c r="B461" s="14" t="s">
        <v>465</v>
      </c>
      <c r="C461" s="14">
        <v>25.36</v>
      </c>
      <c r="D461" s="16">
        <v>44.2</v>
      </c>
    </row>
    <row r="462" spans="1:4">
      <c r="A462" s="12" t="s">
        <v>1152</v>
      </c>
      <c r="B462" s="14" t="s">
        <v>489</v>
      </c>
      <c r="C462" s="14">
        <v>25.36</v>
      </c>
      <c r="D462" s="16">
        <v>10</v>
      </c>
    </row>
    <row r="463" spans="1:4">
      <c r="A463" s="12" t="s">
        <v>64</v>
      </c>
      <c r="B463" s="14" t="s">
        <v>52</v>
      </c>
      <c r="C463" s="14">
        <v>33.81</v>
      </c>
      <c r="D463" s="16">
        <v>25</v>
      </c>
    </row>
    <row r="464" spans="1:4">
      <c r="A464" s="12" t="s">
        <v>265</v>
      </c>
      <c r="B464" s="14" t="s">
        <v>173</v>
      </c>
      <c r="C464" s="14">
        <v>25.36</v>
      </c>
      <c r="D464" s="16">
        <v>27</v>
      </c>
    </row>
    <row r="465" spans="1:4">
      <c r="A465" s="12" t="s">
        <v>1108</v>
      </c>
      <c r="B465" s="14" t="s">
        <v>173</v>
      </c>
      <c r="C465" s="14">
        <v>33.81</v>
      </c>
      <c r="D465" s="16">
        <v>26.993300000000001</v>
      </c>
    </row>
    <row r="466" spans="1:4">
      <c r="A466" s="12" t="s">
        <v>267</v>
      </c>
      <c r="B466" s="14" t="s">
        <v>173</v>
      </c>
      <c r="C466" s="14">
        <v>33.81</v>
      </c>
      <c r="D466" s="16">
        <v>26.993300000000001</v>
      </c>
    </row>
    <row r="467" spans="1:4">
      <c r="A467" s="12" t="s">
        <v>269</v>
      </c>
      <c r="B467" s="14" t="s">
        <v>173</v>
      </c>
      <c r="C467" s="14">
        <v>33.81</v>
      </c>
      <c r="D467" s="16">
        <v>28.493300000000001</v>
      </c>
    </row>
    <row r="468" spans="1:4">
      <c r="A468" s="12" t="s">
        <v>1316</v>
      </c>
      <c r="B468" s="14" t="s">
        <v>173</v>
      </c>
      <c r="C468" s="14">
        <v>25.36</v>
      </c>
      <c r="D468" s="16">
        <v>15</v>
      </c>
    </row>
    <row r="469" spans="1:4">
      <c r="A469" s="12" t="s">
        <v>1317</v>
      </c>
      <c r="B469" s="14" t="s">
        <v>173</v>
      </c>
      <c r="C469" s="14">
        <v>25.36</v>
      </c>
      <c r="D469" s="16">
        <v>15</v>
      </c>
    </row>
    <row r="470" spans="1:4">
      <c r="A470" s="12" t="s">
        <v>66</v>
      </c>
      <c r="B470" s="14" t="s">
        <v>52</v>
      </c>
      <c r="C470" s="14">
        <v>25.36</v>
      </c>
      <c r="D470" s="16">
        <v>20</v>
      </c>
    </row>
    <row r="471" spans="1:4">
      <c r="A471" s="12" t="s">
        <v>67</v>
      </c>
      <c r="B471" s="14" t="s">
        <v>52</v>
      </c>
      <c r="C471" s="14">
        <v>33.81</v>
      </c>
      <c r="D471" s="16">
        <v>20</v>
      </c>
    </row>
    <row r="472" spans="1:4">
      <c r="A472" s="12" t="s">
        <v>541</v>
      </c>
      <c r="B472" s="14" t="s">
        <v>527</v>
      </c>
      <c r="C472" s="14">
        <v>1</v>
      </c>
      <c r="D472" s="16">
        <v>1.3833</v>
      </c>
    </row>
    <row r="473" spans="1:4">
      <c r="A473" s="12" t="s">
        <v>375</v>
      </c>
      <c r="B473" s="14" t="s">
        <v>277</v>
      </c>
      <c r="C473" s="14">
        <v>33.81</v>
      </c>
      <c r="D473" s="16">
        <v>20.994199999999999</v>
      </c>
    </row>
    <row r="474" spans="1:4">
      <c r="A474" s="12" t="s">
        <v>1125</v>
      </c>
      <c r="B474" s="14" t="s">
        <v>277</v>
      </c>
      <c r="C474" s="14">
        <v>59.17</v>
      </c>
      <c r="D474" s="16">
        <v>42.99</v>
      </c>
    </row>
    <row r="475" spans="1:4">
      <c r="A475" s="12" t="s">
        <v>1318</v>
      </c>
      <c r="B475" s="14" t="s">
        <v>173</v>
      </c>
      <c r="C475" s="14">
        <v>25.36</v>
      </c>
      <c r="D475" s="16">
        <v>80</v>
      </c>
    </row>
    <row r="476" spans="1:4">
      <c r="A476" s="12" t="s">
        <v>1109</v>
      </c>
      <c r="B476" s="14" t="s">
        <v>173</v>
      </c>
      <c r="C476" s="14">
        <v>25.36</v>
      </c>
      <c r="D476" s="16">
        <v>19</v>
      </c>
    </row>
    <row r="477" spans="1:4">
      <c r="A477" s="12" t="s">
        <v>1110</v>
      </c>
      <c r="B477" s="14" t="s">
        <v>173</v>
      </c>
      <c r="C477" s="14">
        <v>25.36</v>
      </c>
      <c r="D477" s="16">
        <v>34.99</v>
      </c>
    </row>
    <row r="478" spans="1:4">
      <c r="A478" s="12" t="s">
        <v>271</v>
      </c>
      <c r="B478" s="14" t="s">
        <v>173</v>
      </c>
      <c r="C478" s="14">
        <v>25.36</v>
      </c>
      <c r="D478" s="16">
        <v>32.99</v>
      </c>
    </row>
    <row r="479" spans="1:4">
      <c r="A479" s="12" t="s">
        <v>117</v>
      </c>
      <c r="B479" s="14" t="s">
        <v>111</v>
      </c>
      <c r="C479" s="14">
        <v>33.81</v>
      </c>
      <c r="D479" s="16">
        <v>9</v>
      </c>
    </row>
    <row r="480" spans="1:4">
      <c r="A480" s="12" t="s">
        <v>1061</v>
      </c>
      <c r="B480" s="14" t="s">
        <v>111</v>
      </c>
      <c r="C480" s="14">
        <v>33.81</v>
      </c>
      <c r="D480" s="16">
        <v>9</v>
      </c>
    </row>
    <row r="481" spans="1:4">
      <c r="A481" s="12" t="s">
        <v>147</v>
      </c>
      <c r="B481" s="14" t="s">
        <v>119</v>
      </c>
      <c r="C481" s="14">
        <v>33.81</v>
      </c>
      <c r="D481" s="16">
        <v>5.9942000000000002</v>
      </c>
    </row>
    <row r="482" spans="1:4">
      <c r="A482" s="12" t="s">
        <v>1319</v>
      </c>
      <c r="B482" s="14" t="s">
        <v>119</v>
      </c>
      <c r="C482" s="14">
        <v>33.81</v>
      </c>
      <c r="D482" s="16">
        <v>5</v>
      </c>
    </row>
    <row r="483" spans="1:4">
      <c r="A483" s="12" t="s">
        <v>1199</v>
      </c>
      <c r="B483" s="14" t="s">
        <v>1190</v>
      </c>
      <c r="C483" s="14">
        <v>640</v>
      </c>
      <c r="D483" s="16">
        <v>85.6</v>
      </c>
    </row>
    <row r="484" spans="1:4">
      <c r="A484" s="12" t="s">
        <v>1320</v>
      </c>
      <c r="B484" s="14" t="s">
        <v>69</v>
      </c>
      <c r="C484" s="14">
        <v>25.36</v>
      </c>
      <c r="D484" s="16">
        <v>15</v>
      </c>
    </row>
    <row r="485" spans="1:4">
      <c r="A485" s="12" t="s">
        <v>1059</v>
      </c>
      <c r="B485" s="14" t="s">
        <v>69</v>
      </c>
      <c r="C485" s="14">
        <v>33.81</v>
      </c>
      <c r="D485" s="16">
        <v>15</v>
      </c>
    </row>
    <row r="486" spans="1:4">
      <c r="A486" s="12" t="s">
        <v>543</v>
      </c>
      <c r="B486" s="14" t="s">
        <v>527</v>
      </c>
      <c r="C486" s="14">
        <v>1</v>
      </c>
      <c r="D486" s="16">
        <v>1.4375</v>
      </c>
    </row>
    <row r="487" spans="1:4">
      <c r="A487" s="12" t="s">
        <v>1069</v>
      </c>
      <c r="B487" s="14" t="s">
        <v>119</v>
      </c>
      <c r="C487" s="14">
        <v>25.36</v>
      </c>
      <c r="D487" s="16">
        <v>10</v>
      </c>
    </row>
    <row r="488" spans="1:4">
      <c r="A488" s="12" t="s">
        <v>1321</v>
      </c>
      <c r="B488" s="14" t="s">
        <v>1157</v>
      </c>
      <c r="C488" s="14">
        <v>25.36</v>
      </c>
      <c r="D488" s="16">
        <v>10</v>
      </c>
    </row>
    <row r="489" spans="1:4">
      <c r="A489" s="12" t="s">
        <v>1182</v>
      </c>
      <c r="B489" s="14" t="s">
        <v>494</v>
      </c>
      <c r="C489" s="14">
        <v>101.44</v>
      </c>
      <c r="D489" s="16">
        <v>342</v>
      </c>
    </row>
    <row r="490" spans="1:4">
      <c r="A490" s="12" t="s">
        <v>1183</v>
      </c>
      <c r="B490" s="14" t="s">
        <v>494</v>
      </c>
      <c r="C490" s="14">
        <v>202.88</v>
      </c>
      <c r="D490" s="16">
        <v>600</v>
      </c>
    </row>
    <row r="491" spans="1:4">
      <c r="A491" s="12" t="s">
        <v>514</v>
      </c>
      <c r="B491" s="14" t="s">
        <v>494</v>
      </c>
      <c r="C491" s="14">
        <v>50.72</v>
      </c>
      <c r="D491" s="16">
        <v>128</v>
      </c>
    </row>
    <row r="492" spans="1:4">
      <c r="A492" s="12" t="s">
        <v>516</v>
      </c>
      <c r="B492" s="14" t="s">
        <v>494</v>
      </c>
      <c r="C492" s="14">
        <v>25.36</v>
      </c>
      <c r="D492" s="16">
        <v>56</v>
      </c>
    </row>
    <row r="493" spans="1:4">
      <c r="A493" s="12" t="s">
        <v>518</v>
      </c>
      <c r="B493" s="14" t="s">
        <v>494</v>
      </c>
      <c r="C493" s="14">
        <v>50.72</v>
      </c>
      <c r="D493" s="16">
        <v>150</v>
      </c>
    </row>
    <row r="494" spans="1:4">
      <c r="A494" s="12" t="s">
        <v>520</v>
      </c>
      <c r="B494" s="14" t="s">
        <v>494</v>
      </c>
      <c r="C494" s="14">
        <v>25.36</v>
      </c>
      <c r="D494" s="16">
        <v>55</v>
      </c>
    </row>
    <row r="495" spans="1:4">
      <c r="A495" s="12" t="s">
        <v>273</v>
      </c>
      <c r="B495" s="14" t="s">
        <v>173</v>
      </c>
      <c r="C495" s="14">
        <v>25.36</v>
      </c>
      <c r="D495" s="16">
        <v>33.49</v>
      </c>
    </row>
    <row r="496" spans="1:4">
      <c r="A496" s="12" t="s">
        <v>1153</v>
      </c>
      <c r="B496" s="14" t="s">
        <v>489</v>
      </c>
      <c r="C496" s="14">
        <v>25.36</v>
      </c>
      <c r="D496" s="16">
        <v>2.75</v>
      </c>
    </row>
    <row r="497" spans="1:4">
      <c r="A497" s="12" t="s">
        <v>275</v>
      </c>
      <c r="B497" s="14" t="s">
        <v>173</v>
      </c>
      <c r="C497" s="14">
        <v>25.36</v>
      </c>
      <c r="D497" s="16">
        <v>26</v>
      </c>
    </row>
    <row r="498" spans="1:4">
      <c r="A498" s="12" t="s">
        <v>1111</v>
      </c>
      <c r="B498" s="14" t="s">
        <v>173</v>
      </c>
      <c r="C498" s="14">
        <v>25.36</v>
      </c>
      <c r="D498" s="16">
        <v>100</v>
      </c>
    </row>
    <row r="499" spans="1:4">
      <c r="A499" s="12" t="s">
        <v>545</v>
      </c>
      <c r="B499" s="14" t="s">
        <v>527</v>
      </c>
      <c r="C499" s="14">
        <v>1</v>
      </c>
      <c r="D499" s="16">
        <v>1.45</v>
      </c>
    </row>
    <row r="500" spans="1:4">
      <c r="A500" s="12" t="s">
        <v>1322</v>
      </c>
      <c r="B500" s="14" t="s">
        <v>527</v>
      </c>
      <c r="C500" s="14">
        <v>1</v>
      </c>
      <c r="D500" s="16">
        <v>1.61</v>
      </c>
    </row>
    <row r="501" spans="1:4">
      <c r="A501" s="12" t="s">
        <v>149</v>
      </c>
      <c r="B501" s="14" t="s">
        <v>119</v>
      </c>
      <c r="C501" s="14">
        <v>33.81</v>
      </c>
      <c r="D501" s="16">
        <v>9.9941999999999993</v>
      </c>
    </row>
    <row r="502" spans="1:4">
      <c r="A502" s="12" t="s">
        <v>1140</v>
      </c>
      <c r="B502" s="14" t="s">
        <v>451</v>
      </c>
      <c r="C502" s="14">
        <v>25.36</v>
      </c>
      <c r="D502" s="16">
        <v>18</v>
      </c>
    </row>
    <row r="503" spans="1:4">
      <c r="A503" s="12" t="s">
        <v>1323</v>
      </c>
      <c r="B503" s="14" t="s">
        <v>277</v>
      </c>
      <c r="C503" s="14">
        <v>33.81</v>
      </c>
      <c r="D503" s="16">
        <v>10</v>
      </c>
    </row>
    <row r="504" spans="1:4">
      <c r="A504" s="12" t="s">
        <v>1324</v>
      </c>
      <c r="B504" s="14" t="s">
        <v>277</v>
      </c>
      <c r="C504" s="14">
        <v>33.81</v>
      </c>
      <c r="D504" s="16">
        <v>10</v>
      </c>
    </row>
    <row r="505" spans="1:4">
      <c r="A505" s="12" t="s">
        <v>1158</v>
      </c>
      <c r="B505" s="14" t="s">
        <v>1157</v>
      </c>
      <c r="C505" s="14">
        <v>25.36</v>
      </c>
      <c r="D505" s="16">
        <v>35</v>
      </c>
    </row>
    <row r="506" spans="1:4">
      <c r="A506" s="12" t="s">
        <v>1126</v>
      </c>
      <c r="B506" s="14" t="s">
        <v>277</v>
      </c>
      <c r="C506" s="14">
        <v>33.81</v>
      </c>
      <c r="D506" s="16">
        <v>19.5</v>
      </c>
    </row>
    <row r="507" spans="1:4">
      <c r="A507" s="12" t="s">
        <v>1127</v>
      </c>
      <c r="B507" s="14" t="s">
        <v>277</v>
      </c>
      <c r="C507" s="14">
        <v>25.36</v>
      </c>
      <c r="D507" s="16">
        <v>19.5</v>
      </c>
    </row>
    <row r="508" spans="1:4">
      <c r="A508" s="12" t="s">
        <v>1128</v>
      </c>
      <c r="B508" s="14" t="s">
        <v>277</v>
      </c>
      <c r="C508" s="14">
        <v>33.81</v>
      </c>
      <c r="D508" s="16">
        <v>19.5</v>
      </c>
    </row>
    <row r="509" spans="1:4">
      <c r="A509" s="12" t="s">
        <v>377</v>
      </c>
      <c r="B509" s="14" t="s">
        <v>277</v>
      </c>
      <c r="C509" s="14">
        <v>25.36</v>
      </c>
      <c r="D509" s="16">
        <v>19.5</v>
      </c>
    </row>
    <row r="510" spans="1:4">
      <c r="A510" s="12" t="s">
        <v>379</v>
      </c>
      <c r="B510" s="14" t="s">
        <v>277</v>
      </c>
      <c r="C510" s="14">
        <v>33.81</v>
      </c>
      <c r="D510" s="16">
        <v>19.5</v>
      </c>
    </row>
    <row r="511" spans="1:4">
      <c r="A511" s="12" t="s">
        <v>381</v>
      </c>
      <c r="B511" s="14" t="s">
        <v>277</v>
      </c>
      <c r="C511" s="14">
        <v>25.36</v>
      </c>
      <c r="D511" s="16">
        <v>19.5</v>
      </c>
    </row>
    <row r="512" spans="1:4">
      <c r="A512" s="12" t="s">
        <v>547</v>
      </c>
      <c r="B512" s="14" t="s">
        <v>527</v>
      </c>
      <c r="C512" s="14">
        <v>0</v>
      </c>
      <c r="D512" s="16">
        <v>1.4729000000000001</v>
      </c>
    </row>
    <row r="513" spans="1:4">
      <c r="A513" s="12" t="s">
        <v>383</v>
      </c>
      <c r="B513" s="14" t="s">
        <v>277</v>
      </c>
      <c r="C513" s="14">
        <v>25.36</v>
      </c>
      <c r="D513" s="16">
        <v>30</v>
      </c>
    </row>
    <row r="514" spans="1:4">
      <c r="A514" s="12" t="s">
        <v>1325</v>
      </c>
      <c r="B514" s="14" t="s">
        <v>385</v>
      </c>
      <c r="C514" s="14">
        <v>33.81</v>
      </c>
      <c r="D514" s="16">
        <v>20</v>
      </c>
    </row>
    <row r="515" spans="1:4">
      <c r="A515" s="12" t="s">
        <v>435</v>
      </c>
      <c r="B515" s="14" t="s">
        <v>385</v>
      </c>
      <c r="C515" s="14">
        <v>33.81</v>
      </c>
      <c r="D515" s="16">
        <v>40.950000000000003</v>
      </c>
    </row>
    <row r="516" spans="1:4">
      <c r="A516" s="12" t="s">
        <v>437</v>
      </c>
      <c r="B516" s="14" t="s">
        <v>385</v>
      </c>
      <c r="C516" s="14">
        <v>33.81</v>
      </c>
      <c r="D516" s="16">
        <v>37</v>
      </c>
    </row>
    <row r="517" spans="1:4">
      <c r="A517" s="12" t="s">
        <v>1326</v>
      </c>
      <c r="B517" s="14" t="s">
        <v>1141</v>
      </c>
      <c r="C517" s="14">
        <v>25.36</v>
      </c>
      <c r="D517" s="16">
        <v>27</v>
      </c>
    </row>
    <row r="518" spans="1:4">
      <c r="A518" s="12" t="s">
        <v>524</v>
      </c>
      <c r="B518" s="14" t="s">
        <v>522</v>
      </c>
      <c r="C518" s="14">
        <v>25.36</v>
      </c>
      <c r="D518" s="16">
        <v>4.45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Variance Overview</vt:lpstr>
      <vt:lpstr>Variance Details</vt:lpstr>
      <vt:lpstr>Sales</vt:lpstr>
      <vt:lpstr>Used Details</vt:lpstr>
      <vt:lpstr>Sold Details</vt:lpstr>
      <vt:lpstr>Items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Variance Report</dc:title>
  <dc:subject>Variance Report</dc:subject>
  <dc:creator>BarkeepOnline</dc:creator>
  <cp:keywords/>
  <dc:description>Variance Report.</dc:description>
  <cp:lastModifiedBy>Tyler</cp:lastModifiedBy>
  <dcterms:created xsi:type="dcterms:W3CDTF">2025-04-11T20:57:23Z</dcterms:created>
  <dcterms:modified xsi:type="dcterms:W3CDTF">2025-04-11T20:58:12Z</dcterms:modified>
  <cp:category/>
</cp:coreProperties>
</file>